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975"/>
  </bookViews>
  <sheets>
    <sheet name="Menú" sheetId="2" r:id="rId1"/>
    <sheet name="Liquidación IS" sheetId="1" r:id="rId2"/>
    <sheet name="Ajustes y comentarios" sheetId="6" r:id="rId3"/>
    <sheet name="Determinación Rdo Contable" sheetId="10" r:id="rId4"/>
    <sheet name="EIGR" sheetId="3" r:id="rId5"/>
    <sheet name="ETCPN" sheetId="4" r:id="rId6"/>
    <sheet name="EFE" sheetId="5" r:id="rId7"/>
    <sheet name="Hoja4" sheetId="9" r:id="rId8"/>
  </sheets>
  <definedNames>
    <definedName name="_ftn1" localSheetId="7">Hoja4!#REF!</definedName>
    <definedName name="_ftnref1" localSheetId="7">Hoja4!#REF!</definedName>
  </definedNames>
  <calcPr calcId="145621"/>
</workbook>
</file>

<file path=xl/calcChain.xml><?xml version="1.0" encoding="utf-8"?>
<calcChain xmlns="http://schemas.openxmlformats.org/spreadsheetml/2006/main">
  <c r="D34" i="5" l="1"/>
  <c r="D32" i="5" s="1"/>
  <c r="D18" i="5"/>
  <c r="D22" i="5"/>
  <c r="D10" i="5"/>
  <c r="D6" i="5" s="1"/>
  <c r="D44" i="5"/>
  <c r="C9" i="1"/>
  <c r="K13" i="4"/>
  <c r="G16" i="4"/>
  <c r="D46" i="1"/>
  <c r="C24" i="4"/>
  <c r="E142" i="6" s="1"/>
  <c r="C10" i="10"/>
  <c r="C9" i="10"/>
  <c r="C8" i="10"/>
  <c r="D3" i="10"/>
  <c r="E186" i="6"/>
  <c r="E189" i="6" s="1"/>
  <c r="D38" i="1" s="1"/>
  <c r="E166" i="6" l="1"/>
  <c r="D42" i="1" s="1"/>
  <c r="E134" i="6"/>
  <c r="C10" i="1"/>
  <c r="C11" i="1"/>
  <c r="E144" i="6"/>
  <c r="D24" i="1" s="1"/>
  <c r="E28" i="6"/>
  <c r="E33" i="6" s="1"/>
  <c r="F34" i="6" s="1"/>
  <c r="C19" i="1" l="1"/>
  <c r="E69" i="6"/>
  <c r="E74" i="6" s="1"/>
  <c r="F75" i="6" s="1"/>
  <c r="E41" i="6"/>
  <c r="E15" i="6"/>
  <c r="C17" i="1" l="1"/>
  <c r="D16" i="1" s="1"/>
  <c r="E20" i="6"/>
  <c r="F21" i="6" s="1"/>
  <c r="D28" i="5" l="1"/>
  <c r="D4" i="5"/>
  <c r="K14" i="4"/>
  <c r="K15" i="4"/>
  <c r="K10" i="4"/>
  <c r="K11" i="4"/>
  <c r="D8" i="4"/>
  <c r="E8" i="4"/>
  <c r="H8" i="4"/>
  <c r="I8" i="4"/>
  <c r="J8" i="4"/>
  <c r="C8" i="4"/>
  <c r="C16" i="4" s="1"/>
  <c r="K12" i="4"/>
  <c r="K7" i="4"/>
  <c r="C13" i="3"/>
  <c r="C10" i="3"/>
  <c r="I9" i="4" s="1"/>
  <c r="C14" i="3" l="1"/>
  <c r="C15" i="3" s="1"/>
  <c r="J9" i="4" s="1"/>
  <c r="J16" i="4" s="1"/>
  <c r="D46" i="5"/>
  <c r="I16" i="4"/>
  <c r="F8" i="4"/>
  <c r="F16" i="4" s="1"/>
  <c r="K8" i="4" l="1"/>
  <c r="C8" i="1" l="1"/>
  <c r="D7" i="1" l="1"/>
  <c r="D22" i="1" l="1"/>
  <c r="D28" i="1" s="1"/>
  <c r="E148" i="6" s="1"/>
  <c r="E150" i="6" s="1"/>
  <c r="E154" i="6" s="1"/>
  <c r="D30" i="1" l="1"/>
  <c r="D32" i="1" s="1"/>
  <c r="F155" i="6"/>
  <c r="C11" i="10"/>
  <c r="D7" i="10" s="1"/>
  <c r="D36" i="1"/>
  <c r="D40" i="1" s="1"/>
  <c r="D44" i="1" s="1"/>
  <c r="D48" i="1" s="1"/>
  <c r="D5" i="10" s="1"/>
  <c r="D13" i="10" l="1"/>
  <c r="C5" i="3" s="1"/>
  <c r="C17" i="3" s="1"/>
  <c r="H9" i="4" l="1"/>
  <c r="H16" i="4" s="1"/>
  <c r="K16" i="4" s="1"/>
  <c r="K9" i="4" l="1"/>
  <c r="L9" i="4" s="1"/>
</calcChain>
</file>

<file path=xl/sharedStrings.xml><?xml version="1.0" encoding="utf-8"?>
<sst xmlns="http://schemas.openxmlformats.org/spreadsheetml/2006/main" count="346" uniqueCount="292">
  <si>
    <t>LIQUIDACIÓN GENERAL DEL IMPUESTO SOBRE SOCIEDADES</t>
  </si>
  <si>
    <t>Importe</t>
  </si>
  <si>
    <t>Diferencias permanentes</t>
  </si>
  <si>
    <t>Diferencias temporarias</t>
  </si>
  <si>
    <t>Comentarios</t>
  </si>
  <si>
    <t>Tipo de Gravamen</t>
  </si>
  <si>
    <t>CUOTA ÍNTEGRA</t>
  </si>
  <si>
    <t>Bonificaciones en la cuota</t>
  </si>
  <si>
    <t>CUOTA ÍNTEGRA MINORADA</t>
  </si>
  <si>
    <t>CUOTA LÍQUIDA (Cuenta 6300)</t>
  </si>
  <si>
    <t>Retenciones y pagos a cuenta</t>
  </si>
  <si>
    <t>CUOTA A PAGAR O DEVOLVER</t>
  </si>
  <si>
    <t>EIGR</t>
  </si>
  <si>
    <t>ECPN</t>
  </si>
  <si>
    <t>EFE</t>
  </si>
  <si>
    <t>Liquidación Impuesto sobre Sociedades</t>
  </si>
  <si>
    <t>ESTADO DE INGRESOS Y GASTOS RECONOCIDOS</t>
  </si>
  <si>
    <t>Ingresos y gastos imputados directamente al patrimonio neto</t>
  </si>
  <si>
    <t>II. Por cobertura de flujos de efectivo</t>
  </si>
  <si>
    <t>B) Total ingresos y gastos imputados directamente al PN</t>
  </si>
  <si>
    <t>Transferencias a la cuenta de pérdidas y ganancias</t>
  </si>
  <si>
    <t xml:space="preserve">X. Subvenciones </t>
  </si>
  <si>
    <t>C) Total transferencias a la cuenta de pérdidas y ganancias</t>
  </si>
  <si>
    <t>TOTAL DE INGRESOS Y GASTOS RECONOCIDOS</t>
  </si>
  <si>
    <t>A) Resultado de la cuenta de pérdidas y ganancias</t>
  </si>
  <si>
    <t>Comentario</t>
  </si>
  <si>
    <t>CAPITAL</t>
  </si>
  <si>
    <t>PRIMA DE EMISIÓN</t>
  </si>
  <si>
    <t>RESERVAS</t>
  </si>
  <si>
    <t>RESULTADO EJERCICIO</t>
  </si>
  <si>
    <t>SUBVENCIÓN</t>
  </si>
  <si>
    <t>TOTAL</t>
  </si>
  <si>
    <t>II. Operaciones con socios o propietarios</t>
  </si>
  <si>
    <t>1. Aumentos de capital.</t>
  </si>
  <si>
    <t>4. Distribución de dividendos.</t>
  </si>
  <si>
    <t>III. Otras variaciones del patrimonio neto.</t>
  </si>
  <si>
    <t>2.Otras variaciones.</t>
  </si>
  <si>
    <t>I. Ingresos y gastos reconocidos.</t>
  </si>
  <si>
    <t>AJUSTES POR CAMBIO DE VALOR</t>
  </si>
  <si>
    <t>ESTADO DE FLUJOS DE EFECTIVO</t>
  </si>
  <si>
    <t>2. AJUSTES DEL RESULTADO</t>
  </si>
  <si>
    <t>a) Amortización del inmovilizado</t>
  </si>
  <si>
    <t>b) Correcciones valorativas por deterioro</t>
  </si>
  <si>
    <t>e) Resultados por bajas y enajenaciones del inmovilizado</t>
  </si>
  <si>
    <t>g) Ingresos financieros</t>
  </si>
  <si>
    <t>3. CAMBIO EN EL CAPITAL CORRIENTE</t>
  </si>
  <si>
    <t>b) Deudores y otras cuentas a cobrar</t>
  </si>
  <si>
    <t>4. OTROS FLUJOS DE EFECTIVO DE LAS ACTIVIDADES DE EXPLOTACIÓN</t>
  </si>
  <si>
    <t>b) Cobro de dividendos</t>
  </si>
  <si>
    <t>5. FLUJOS DE EFECTIVO DE LAS ACTIVIDADES DE EXPLOTACIÓN</t>
  </si>
  <si>
    <t>1. RESULTADO DEL EJERCICIO ANTES DE IMPUESTOS</t>
  </si>
  <si>
    <t>Ver enunciado</t>
  </si>
  <si>
    <t>Ver enunciado (beneficio por venta de inmovilizado)</t>
  </si>
  <si>
    <t>d) Imputación de subvenciones</t>
  </si>
  <si>
    <t>Traspaso a resultado de ejercicio de subvenciones de capital.</t>
  </si>
  <si>
    <t>COMENTARIO</t>
  </si>
  <si>
    <t>El aumento de saldo supone disminución de tesorería (23.000 - 10.000)</t>
  </si>
  <si>
    <t>Ver enunciado (cobro de dividendos)</t>
  </si>
  <si>
    <t xml:space="preserve">d) Cobros/pagos por impuesto sobre beneficios </t>
  </si>
  <si>
    <t>ESTADO TOTAL CAMBIOS EN EL PATRIMONIO NETO</t>
  </si>
  <si>
    <t>Compensación de Bases Imponibles Negativas de ejercicios anteriores</t>
  </si>
  <si>
    <t>Reducción por reserva nivelación (10%)</t>
  </si>
  <si>
    <t>Cuenta</t>
  </si>
  <si>
    <t>Debe</t>
  </si>
  <si>
    <t>Haber</t>
  </si>
  <si>
    <t>6301 Impuesto diferido</t>
  </si>
  <si>
    <t>Gastos financieros por préstamos participativos</t>
  </si>
  <si>
    <t>Art. 15.a) LIS 27/2014. Se considera retribución de fondos propios</t>
  </si>
  <si>
    <t>Limitación 30% sobre el beneficio operativo</t>
  </si>
  <si>
    <t>Retribución fondos propios a acciones sin derecho a voto</t>
  </si>
  <si>
    <t>Multas por tráfico</t>
  </si>
  <si>
    <t>Cifra que figura en el enunciado</t>
  </si>
  <si>
    <t>Resultado Contable Antes de Impuestos (RCAI)</t>
  </si>
  <si>
    <t>Gastos financieros por prestamos provenientes de empresas del grupo</t>
  </si>
  <si>
    <t>Ingresos financieros de una imposición a plazo fijo</t>
  </si>
  <si>
    <t>Total</t>
  </si>
  <si>
    <t>Partida</t>
  </si>
  <si>
    <t>ESCRITURADO</t>
  </si>
  <si>
    <t>NO EXIGIDO</t>
  </si>
  <si>
    <t>Aportaciones de socios</t>
  </si>
  <si>
    <t>Exención dividendos</t>
  </si>
  <si>
    <t>Amortización fondo comercio</t>
  </si>
  <si>
    <t>Amortización Fondo Comercio</t>
  </si>
  <si>
    <t>Contable</t>
  </si>
  <si>
    <t>Fiscal</t>
  </si>
  <si>
    <t>Diferencia temporaria deducible</t>
  </si>
  <si>
    <t>(art. 12.2 LIS)</t>
  </si>
  <si>
    <t>4740 Activos por diferencias temporales deducibles</t>
  </si>
  <si>
    <t xml:space="preserve">Artículo 12.2 LIS. La amortización fiscal es más lenta que la contable. </t>
  </si>
  <si>
    <t>Reversión deterioro fiscal de acciones antes de 31-12-13</t>
  </si>
  <si>
    <t>Deterioro previo</t>
  </si>
  <si>
    <t>Disposición transitoria decimosexta LIS &lt;-- Real Decreto-ley 3/2016.</t>
  </si>
  <si>
    <t>Deterioro acciones ejercicio 2017</t>
  </si>
  <si>
    <t xml:space="preserve">Artículo 13.2 LIS. No es deducible el deterioro de las acciones. </t>
  </si>
  <si>
    <t>No procede, porque los gastos financieros netos son inferiores a 1 M euros (art. 16 LIS).</t>
  </si>
  <si>
    <t>Reducción por reserva de capitalización (10% incremento reservas volutarias)</t>
  </si>
  <si>
    <t>Deterioro fiscal acciones en 2017</t>
  </si>
  <si>
    <t>Deterioro contable</t>
  </si>
  <si>
    <t>Deterioro fiscal</t>
  </si>
  <si>
    <t>Diferencias temporaria deducible</t>
  </si>
  <si>
    <t>Deterioro fiscal maquinaria en 2017</t>
  </si>
  <si>
    <t>Deterioro maquinaria 2017</t>
  </si>
  <si>
    <t>Art. 105 LIS 27/2014. HAY QUE DOTAR UNA RESERVA INDISPONIBLE POR DICHA REDUCCIÓN. --&gt; 10% 2.400</t>
  </si>
  <si>
    <t>El incremento en fondos propios en 2017 proviene de las reservas voluntarias (10%*2.400)</t>
  </si>
  <si>
    <t>Reducción por reserva de capitalización</t>
  </si>
  <si>
    <t>Incremento reservas voluntarias</t>
  </si>
  <si>
    <t>Porcentaje</t>
  </si>
  <si>
    <t>Diferencia permanente</t>
  </si>
  <si>
    <t>Reducción por reserva de nivelación</t>
  </si>
  <si>
    <t>Base imponible previa</t>
  </si>
  <si>
    <t>4790 Pasivo por diferencias temporarias imponibles</t>
  </si>
  <si>
    <t xml:space="preserve">Art. 29 LIS 27/2014. </t>
  </si>
  <si>
    <t>Deducciones por Investigación y Desarrollo</t>
  </si>
  <si>
    <t>CONCEPTO</t>
  </si>
  <si>
    <t>EUROS</t>
  </si>
  <si>
    <t>GASTOS I+D TOTAL</t>
  </si>
  <si>
    <t>GASTOS I+D FUERA UE</t>
  </si>
  <si>
    <t xml:space="preserve">INGRESOS POR SUBVENCIONES (15.000) </t>
  </si>
  <si>
    <t>BASE DE LA DEDUCCIÓN</t>
  </si>
  <si>
    <t>Base para la deducción I+D</t>
  </si>
  <si>
    <t>PUNTO</t>
  </si>
  <si>
    <t>a)</t>
  </si>
  <si>
    <t>Amortización software</t>
  </si>
  <si>
    <t>No genera diferencias, pues la amortización es del 25%,</t>
  </si>
  <si>
    <t xml:space="preserve">que se encuentra entre los límites de amortización al </t>
  </si>
  <si>
    <t>Coeficiente lineal máximo del 33% y Periodo de años máximo del 16%.</t>
  </si>
  <si>
    <t>(art. 12.1 LIS)</t>
  </si>
  <si>
    <t>CUESTIÓN</t>
  </si>
  <si>
    <t>b)</t>
  </si>
  <si>
    <t>Ajuste propuesto:</t>
  </si>
  <si>
    <t>Punto ejercicio</t>
  </si>
  <si>
    <t>c)</t>
  </si>
  <si>
    <t>d)</t>
  </si>
  <si>
    <t>A raíz de la no deducibilidad de los deterioros de valor de participaciones en</t>
  </si>
  <si>
    <t>entidades desde el ejercicio 2013, la DT 16ª de la LIS regulaba en sus apartados 1 y</t>
  </si>
  <si>
    <t>2 la reversión fiscal de los deteriores deducibles en periodos impositivos previos a</t>
  </si>
  <si>
    <t>2013.</t>
  </si>
  <si>
    <t>Además, en ausencia de una diferencia temporaria, de acuerdo con lo dispuesto en la</t>
  </si>
  <si>
    <t>norma de registro y valoración (NRV) 13ª. “Impuestos sobre beneficios” del Plan</t>
  </si>
  <si>
    <t>General de Contabilidad (PGC), aprobado por el Real Decreto 1514/2007, de 16 de</t>
  </si>
  <si>
    <t>noviembre, al cierre del ejercicio 2016 la reversión automática del deterioro a</t>
  </si>
  <si>
    <t>integrar en la base imponible en los próximos cuatro ejercicios no desencadena el</t>
  </si>
  <si>
    <t>registro de un pasivo por impuesto diferido.</t>
  </si>
  <si>
    <t>En definitiva y como conclusión, en lo que respecta al impacto en el balance y en la</t>
  </si>
  <si>
    <t>cuenta de pérdidas y ganancias de las cuentas anuales correspondientes al cierre del</t>
  </si>
  <si>
    <t>ejercicio 2016, el adecuado tratamiento contable de la reforma fiscal será considerar</t>
  </si>
  <si>
    <t>la quinta parte del deterioro fiscal a revertir como un ajuste positivo en la base</t>
  </si>
  <si>
    <t>imponible del citado periodo impositivo, circunstancia que tendrá su</t>
  </si>
  <si>
    <t>correspondiente efecto en la imposición corriente, como una DIFERENCIA PERMANENTE.</t>
  </si>
  <si>
    <t>(Fuente: BOICAC nº 109/ 2017 Consulta 1)</t>
  </si>
  <si>
    <t>No es deducible el deterioro de maquinaria (art. 13.2 LIS)</t>
  </si>
  <si>
    <t>Reversión deterioro fiscal de acciones deducido fiscalmente antes de 1-1-13</t>
  </si>
  <si>
    <t>De dicho importe aumenta la base imponible en 2017 una quinta parte</t>
  </si>
  <si>
    <t xml:space="preserve">   (7.000 / 5 años = 1.400)</t>
  </si>
  <si>
    <t>(art. 13.2 LIS)</t>
  </si>
  <si>
    <t>Gastos financieros de préstamos participativos</t>
  </si>
  <si>
    <t>Asimismo, tendrán la consideración de retribución de fondos propios la correspondiente a los préstamos</t>
  </si>
  <si>
    <t>participativos otorgados por entidades que formen parte del mismo grupo de sociedades según los criterios</t>
  </si>
  <si>
    <t>establecidos en el artículo 42 del Código de Comercio, con independencia de la residencia y de la obligación de</t>
  </si>
  <si>
    <t>formular cuentas anuales consolidadas.</t>
  </si>
  <si>
    <t>Son gastos no deducibles la retribución de fondos propios (art. 15.a LIS)</t>
  </si>
  <si>
    <t>(art. 15.a LIS)</t>
  </si>
  <si>
    <t>e.i)</t>
  </si>
  <si>
    <t xml:space="preserve">Por tanto es una diferencia permanente positiva. </t>
  </si>
  <si>
    <t>e.ii)</t>
  </si>
  <si>
    <t>Gastos financieros por préstamos de empresas del grupo</t>
  </si>
  <si>
    <t xml:space="preserve">En principio, nada nos hace sospechar que no son deducibles, y así lo consideramos </t>
  </si>
  <si>
    <t>en el ejercicio.</t>
  </si>
  <si>
    <t>Cuestión diferente sería si, por ejemplo, se tratase de los gastos financieros no deducibles del artículo</t>
  </si>
  <si>
    <t>h) Los gastos financieros devengados en el período impositivo, derivados de deudas con entidades del grupo</t>
  </si>
  <si>
    <t>según los criterios establecidos en el artículo 42 del Código de Comercio, con independencia de la residencia y de</t>
  </si>
  <si>
    <t>la obligación de formular cuentas anuales consolidadas, destinadas a la adquisición, a otras entidades del grupo,</t>
  </si>
  <si>
    <t>de participaciones en el capital o fondos propios de cualquier tipo de entidades, o a la realización de aportaciones</t>
  </si>
  <si>
    <t>en el capital o fondos propios de otras entidades del grupo, salvo que el contribuyente acredite que existen</t>
  </si>
  <si>
    <t>motivos económicos válidos para la realización de dichas operaciones.</t>
  </si>
  <si>
    <t>15.h LIS:</t>
  </si>
  <si>
    <t>Dividendos de acciones sin derecho a voto</t>
  </si>
  <si>
    <t>e.iii)</t>
  </si>
  <si>
    <t>e.iv)</t>
  </si>
  <si>
    <t>e.v)</t>
  </si>
  <si>
    <t>Se trata de gastos deducibles pues el enunciado no indica nada en contrario.</t>
  </si>
  <si>
    <t>Ingresos financieros provenientes de una imposición a plazo fijo</t>
  </si>
  <si>
    <t>Otros gastos financieros</t>
  </si>
  <si>
    <t>Se considerarán a efectos de calcular los "gastos financieros netos" de acuerdo</t>
  </si>
  <si>
    <t>con el artículo 16 LIS.</t>
  </si>
  <si>
    <t>Cálculo de la limitación de gastos financieros:</t>
  </si>
  <si>
    <t>En todo caso, serán deducibles gastos financieros netos del período impositivo por importe de 1 millón de</t>
  </si>
  <si>
    <t>euros (art. 16.1 LIS), luego no opera en el caso de la empresa el límite</t>
  </si>
  <si>
    <t>f)</t>
  </si>
  <si>
    <t xml:space="preserve">Base imponible antes de la aplicación de la reserva de capitalización y compensación de bases imponibles negativas </t>
  </si>
  <si>
    <t>Base imponible</t>
  </si>
  <si>
    <t>Base imponible después de la reserva de nivelación</t>
  </si>
  <si>
    <t>m)</t>
  </si>
  <si>
    <t>g)</t>
  </si>
  <si>
    <t>(art. 25 LIS)</t>
  </si>
  <si>
    <t>(art. 105 LIS)</t>
  </si>
  <si>
    <t>Diferencia temporaria imponible</t>
  </si>
  <si>
    <t>Art. 35 LIS 27/2014: 12% sobre la base de deducción (45.000 €(</t>
  </si>
  <si>
    <t xml:space="preserve">% DE DEDUCCIÓN </t>
  </si>
  <si>
    <t>IMPORTE DE LA DEDUCCIÓN</t>
  </si>
  <si>
    <t>h)</t>
  </si>
  <si>
    <t>Pagos fraccionados</t>
  </si>
  <si>
    <t>A efectos de determinar la cuota líquida o a devolver</t>
  </si>
  <si>
    <t>i)</t>
  </si>
  <si>
    <t>Dividendos por participación en AAA</t>
  </si>
  <si>
    <t>La participación al menos debe ser del 5%, como sólo es del 3% no puede aplicar la exención (art. 21.1.a LIS)</t>
  </si>
  <si>
    <t>Dividendos en sociedad participada al 3%</t>
  </si>
  <si>
    <t>Renta en actividades en Ceuta y Melilla</t>
  </si>
  <si>
    <t>Importe de la renta obtenido</t>
  </si>
  <si>
    <t>Tipo de gravamen</t>
  </si>
  <si>
    <t>Porcentaje de bonificación</t>
  </si>
  <si>
    <t>Bonificación en cuota</t>
  </si>
  <si>
    <t>(art. 33 LIS)</t>
  </si>
  <si>
    <t>(*)</t>
  </si>
  <si>
    <t xml:space="preserve">(*) Dado que la cuota íntegra se ha determinado considerando la reserva de nivelación, </t>
  </si>
  <si>
    <t>Parte correspondiente de reserva de nivelación</t>
  </si>
  <si>
    <t>Importe de renta una vez deducida la reserva de nivelación</t>
  </si>
  <si>
    <t>Artículo 33 LIS</t>
  </si>
  <si>
    <t>j)</t>
  </si>
  <si>
    <t>k)</t>
  </si>
  <si>
    <t>Multas de tráfico</t>
  </si>
  <si>
    <t>Artículo 15.c) LIS 27/2014</t>
  </si>
  <si>
    <t>(art. 15.c LIS)</t>
  </si>
  <si>
    <t>Reinversión por beneficios extraordinarios</t>
  </si>
  <si>
    <t xml:space="preserve">Esta deducción hace ya algunos años que desapareció, sin perjuicio de considerar </t>
  </si>
  <si>
    <t>las disposiciones transitorias sobre esta cuestión en relación con las deducciones de</t>
  </si>
  <si>
    <t>años anteriores (DT 24ª LIS)</t>
  </si>
  <si>
    <t xml:space="preserve">En el ejercicio propuesto, no nos afecta. </t>
  </si>
  <si>
    <t>l)</t>
  </si>
  <si>
    <t>Compensación de bases imponibles negativas</t>
  </si>
  <si>
    <t>Base imponible negativa del año 1995</t>
  </si>
  <si>
    <t>Base imponible negativa del año 2008</t>
  </si>
  <si>
    <t>No compensable.</t>
  </si>
  <si>
    <t>Compensable.</t>
  </si>
  <si>
    <t>Desde la nueva LIS 27/2014, son compensables de forma indefinida las BINs generadas</t>
  </si>
  <si>
    <t>desde el año 1997.</t>
  </si>
  <si>
    <t xml:space="preserve">Artículo 26 LIS. </t>
  </si>
  <si>
    <t>*Las BINs se aplican después de la Reserva de Capitalización.</t>
  </si>
  <si>
    <t>* Pero los límites de compensación se calculan antes de la Reserva de Capitalización.</t>
  </si>
  <si>
    <t>Muy importante: la COMPENSACIÓN DE BINS (art. 26.1 LIS)</t>
  </si>
  <si>
    <t>Ajustes y comentarios</t>
  </si>
  <si>
    <t>Determinación del Resultado Contable</t>
  </si>
  <si>
    <t>RESULTADO CONTABLE ANTES DE IMPUESTOS</t>
  </si>
  <si>
    <t>CUOTA LÍQUIDA DEL IMPUESTO SOBRE SOCIEDADES</t>
  </si>
  <si>
    <t>AJUSTES POR DIFERENCIAS TEMPORARIAS</t>
  </si>
  <si>
    <t>Deterioro maquinaria</t>
  </si>
  <si>
    <t>Deterioro acciones</t>
  </si>
  <si>
    <t>Reserva de nivelación</t>
  </si>
  <si>
    <t>RESULTADO CONTABLE FINAL (CUENTA 129)</t>
  </si>
  <si>
    <t>Ver hoja "DETERMINACIÓN RESULTADO CONTABLE"</t>
  </si>
  <si>
    <t>NOTA:</t>
  </si>
  <si>
    <t>AUMENTO DE RESERVAS VOLUNTARIAS</t>
  </si>
  <si>
    <t>*Por distribución resultado 2016</t>
  </si>
  <si>
    <t>*Gastos ampliación de capital</t>
  </si>
  <si>
    <t>(punto d' enunciado)</t>
  </si>
  <si>
    <t>(punto c' enunciado)</t>
  </si>
  <si>
    <t>Este importe influirá en el cálculo de la reserva de capitalización.</t>
  </si>
  <si>
    <t>Ver hoja ECPN</t>
  </si>
  <si>
    <t>f) Y ETCPN</t>
  </si>
  <si>
    <t>OTRAS APORTACIONES DE SOCIOS</t>
  </si>
  <si>
    <t>VII. Efecto impositivo (25%)</t>
  </si>
  <si>
    <t>XIII. Efecto impositivo (25%)</t>
  </si>
  <si>
    <t>7. Otras operaciones con socios y propietarios</t>
  </si>
  <si>
    <t>Operaciones con socios</t>
  </si>
  <si>
    <t>e')</t>
  </si>
  <si>
    <t>Por necesidades financieras de la sociedad, los socios han hecho una aportación líquida a la empresa registrada en la cuenta 118 - Aportaciones de socios, por importe de 50.000 u.m. Como la Sociedad ABC tiene 3 socios, dos de ellos han aportado 15.000 u.m. y el otro 20.000 u.m.</t>
  </si>
  <si>
    <t>El exceso de uno de ellos es de 5.000 u.m., que se computa como</t>
  </si>
  <si>
    <t>diferencia permanente posititva</t>
  </si>
  <si>
    <t>(art. 18.11 LIS)</t>
  </si>
  <si>
    <t>MANUEL REJÓN LÓPEZ</t>
  </si>
  <si>
    <t>Artículo 18.11 LIS 27/2014</t>
  </si>
  <si>
    <t xml:space="preserve"> Ver ajustes en hoja "Ajustes y comentarios"</t>
  </si>
  <si>
    <t>Pagos fraccionados acontecidos en 2017. Suponer ningún pago adicional ni cobro.</t>
  </si>
  <si>
    <t>Maquinaria</t>
  </si>
  <si>
    <t>Ver detalle de deterioro abajo</t>
  </si>
  <si>
    <t>Participaciones empresas grupo</t>
  </si>
  <si>
    <t>h) Gastos financieros</t>
  </si>
  <si>
    <t>Ingresos de imposición a plazo fijo</t>
  </si>
  <si>
    <t>Gastos financieros por préstamos obtenidos de empresas del grupo.</t>
  </si>
  <si>
    <t>Dividendos por acciones sin derecho de voto.</t>
  </si>
  <si>
    <r>
      <t xml:space="preserve">Gastos financieros por los </t>
    </r>
    <r>
      <rPr>
        <sz val="9"/>
        <color theme="1"/>
        <rFont val="Calibri"/>
        <family val="2"/>
        <scheme val="minor"/>
      </rPr>
      <t>préstamos participativos.</t>
    </r>
  </si>
  <si>
    <t>a) Pago de interereses</t>
  </si>
  <si>
    <t>Dividendos por acciones sin derecho de voto del año 2016</t>
  </si>
  <si>
    <t>c) Cobro de intereses</t>
  </si>
  <si>
    <r>
      <t xml:space="preserve">Gastos financieros por los </t>
    </r>
    <r>
      <rPr>
        <sz val="9"/>
        <color rgb="FF0070C0"/>
        <rFont val="Calibri"/>
        <family val="2"/>
        <scheme val="minor"/>
      </rPr>
      <t>préstamos participativos.</t>
    </r>
  </si>
  <si>
    <t>Intereses imposición a plazo fijo.</t>
  </si>
  <si>
    <t>Ejercicio 2019</t>
  </si>
  <si>
    <t>A. SALDO, FINAL EJERCICIO 2018</t>
  </si>
  <si>
    <t>D. SALDO AJUSTADO, INICIO DEL EJERCICIO 2018</t>
  </si>
  <si>
    <t>E. SALDO, FINAL DEL EJERCICIO 2019</t>
  </si>
  <si>
    <t>EJ. 2019</t>
  </si>
  <si>
    <t>SOLUCIÓN CASO PRÁCTICO (ACTUALIZADO 12.05.2020)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</si>
</sst>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  <font>
      <sz val="11"/>
      <color rgb="FF00B0F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rebuchet MS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Trebuchet MS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Trebuchet MS"/>
      <family val="2"/>
    </font>
    <font>
      <u/>
      <sz val="12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left" vertical="center"/>
    </xf>
    <xf numFmtId="0" fontId="6" fillId="0" borderId="0" xfId="0" applyFont="1"/>
    <xf numFmtId="3" fontId="3" fillId="0" borderId="0" xfId="0" applyNumberFormat="1" applyFont="1" applyAlignment="1">
      <alignment vertical="center"/>
    </xf>
    <xf numFmtId="3" fontId="0" fillId="0" borderId="0" xfId="0" applyNumberFormat="1"/>
    <xf numFmtId="3" fontId="4" fillId="0" borderId="0" xfId="0" applyNumberFormat="1" applyFont="1" applyAlignment="1">
      <alignment horizontal="left" vertical="center" indent="2"/>
    </xf>
    <xf numFmtId="3" fontId="3" fillId="2" borderId="0" xfId="0" applyNumberFormat="1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left" vertical="center" indent="2"/>
    </xf>
    <xf numFmtId="3" fontId="9" fillId="0" borderId="0" xfId="0" applyNumberFormat="1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Fill="1" applyBorder="1"/>
    <xf numFmtId="0" fontId="2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 applyBorder="1" applyAlignment="1">
      <alignment vertical="center"/>
    </xf>
    <xf numFmtId="43" fontId="0" fillId="0" borderId="0" xfId="1" applyFont="1" applyBorder="1"/>
    <xf numFmtId="0" fontId="14" fillId="3" borderId="4" xfId="0" applyFont="1" applyFill="1" applyBorder="1"/>
    <xf numFmtId="0" fontId="14" fillId="3" borderId="5" xfId="0" applyFont="1" applyFill="1" applyBorder="1"/>
    <xf numFmtId="0" fontId="14" fillId="0" borderId="6" xfId="0" applyFont="1" applyBorder="1"/>
    <xf numFmtId="0" fontId="1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0" fillId="0" borderId="0" xfId="0" applyNumberFormat="1"/>
    <xf numFmtId="164" fontId="5" fillId="0" borderId="0" xfId="1" applyNumberFormat="1" applyFont="1"/>
    <xf numFmtId="164" fontId="1" fillId="0" borderId="0" xfId="1" applyNumberFormat="1" applyFont="1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164" fontId="9" fillId="0" borderId="0" xfId="1" applyNumberFormat="1" applyFont="1"/>
    <xf numFmtId="164" fontId="16" fillId="0" borderId="0" xfId="1" applyNumberFormat="1" applyFont="1"/>
    <xf numFmtId="164" fontId="2" fillId="0" borderId="0" xfId="1" applyNumberFormat="1" applyFont="1"/>
    <xf numFmtId="164" fontId="2" fillId="0" borderId="0" xfId="1" applyNumberFormat="1" applyFont="1" applyBorder="1"/>
    <xf numFmtId="0" fontId="17" fillId="0" borderId="0" xfId="2" applyFont="1"/>
    <xf numFmtId="0" fontId="0" fillId="0" borderId="0" xfId="0" applyAlignment="1">
      <alignment wrapText="1"/>
    </xf>
    <xf numFmtId="0" fontId="18" fillId="0" borderId="0" xfId="0" applyFont="1" applyBorder="1"/>
    <xf numFmtId="0" fontId="18" fillId="0" borderId="0" xfId="0" applyFont="1"/>
    <xf numFmtId="0" fontId="0" fillId="0" borderId="0" xfId="0" applyAlignment="1">
      <alignment horizontal="right"/>
    </xf>
    <xf numFmtId="4" fontId="0" fillId="0" borderId="0" xfId="0" applyNumberFormat="1"/>
    <xf numFmtId="4" fontId="6" fillId="0" borderId="0" xfId="0" applyNumberFormat="1" applyFont="1"/>
    <xf numFmtId="3" fontId="19" fillId="0" borderId="0" xfId="0" quotePrefix="1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4" fontId="20" fillId="0" borderId="0" xfId="0" applyNumberFormat="1" applyFont="1" applyBorder="1" applyAlignment="1">
      <alignment vertical="center"/>
    </xf>
    <xf numFmtId="0" fontId="13" fillId="0" borderId="0" xfId="0" applyFont="1" applyAlignment="1">
      <alignment horizontal="left" vertical="center" indent="5"/>
    </xf>
    <xf numFmtId="3" fontId="2" fillId="0" borderId="13" xfId="0" applyNumberFormat="1" applyFont="1" applyBorder="1" applyAlignment="1">
      <alignment horizontal="right"/>
    </xf>
    <xf numFmtId="0" fontId="2" fillId="0" borderId="13" xfId="0" applyFont="1" applyBorder="1"/>
    <xf numFmtId="0" fontId="2" fillId="0" borderId="1" xfId="0" applyFont="1" applyBorder="1" applyAlignment="1">
      <alignment horizontal="center"/>
    </xf>
    <xf numFmtId="43" fontId="0" fillId="0" borderId="0" xfId="0" applyNumberFormat="1"/>
    <xf numFmtId="3" fontId="2" fillId="0" borderId="0" xfId="0" applyNumberFormat="1" applyFont="1"/>
    <xf numFmtId="9" fontId="0" fillId="0" borderId="0" xfId="0" applyNumberFormat="1" applyAlignment="1">
      <alignment horizontal="center"/>
    </xf>
    <xf numFmtId="0" fontId="2" fillId="4" borderId="0" xfId="0" applyFont="1" applyFill="1"/>
    <xf numFmtId="0" fontId="0" fillId="0" borderId="13" xfId="0" applyBorder="1"/>
    <xf numFmtId="3" fontId="0" fillId="0" borderId="14" xfId="0" applyNumberFormat="1" applyBorder="1"/>
    <xf numFmtId="9" fontId="0" fillId="0" borderId="14" xfId="3" applyFont="1" applyBorder="1"/>
    <xf numFmtId="0" fontId="0" fillId="5" borderId="0" xfId="0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9" fontId="4" fillId="0" borderId="0" xfId="3" applyFont="1" applyBorder="1" applyAlignment="1">
      <alignment vertical="center"/>
    </xf>
    <xf numFmtId="4" fontId="8" fillId="0" borderId="0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Alignment="1">
      <alignment horizontal="center"/>
    </xf>
    <xf numFmtId="9" fontId="8" fillId="0" borderId="0" xfId="3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3" fillId="0" borderId="0" xfId="0" applyFont="1"/>
    <xf numFmtId="0" fontId="0" fillId="6" borderId="0" xfId="0" applyFill="1"/>
    <xf numFmtId="0" fontId="24" fillId="6" borderId="2" xfId="0" applyFont="1" applyFill="1" applyBorder="1" applyAlignment="1">
      <alignment vertical="center"/>
    </xf>
    <xf numFmtId="0" fontId="24" fillId="6" borderId="5" xfId="0" applyFont="1" applyFill="1" applyBorder="1" applyAlignment="1">
      <alignment horizontal="right" vertical="center"/>
    </xf>
    <xf numFmtId="0" fontId="25" fillId="6" borderId="3" xfId="0" applyFont="1" applyFill="1" applyBorder="1" applyAlignment="1">
      <alignment vertical="center" wrapText="1"/>
    </xf>
    <xf numFmtId="3" fontId="25" fillId="6" borderId="15" xfId="0" applyNumberFormat="1" applyFont="1" applyFill="1" applyBorder="1" applyAlignment="1">
      <alignment horizontal="right" vertical="center"/>
    </xf>
    <xf numFmtId="0" fontId="24" fillId="6" borderId="3" xfId="0" applyFont="1" applyFill="1" applyBorder="1" applyAlignment="1">
      <alignment vertical="center" wrapText="1"/>
    </xf>
    <xf numFmtId="3" fontId="24" fillId="6" borderId="15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Alignment="1">
      <alignment vertical="center" wrapText="1"/>
    </xf>
    <xf numFmtId="3" fontId="18" fillId="0" borderId="0" xfId="0" applyNumberFormat="1" applyFont="1"/>
    <xf numFmtId="9" fontId="0" fillId="0" borderId="13" xfId="3" applyFont="1" applyBorder="1" applyAlignment="1">
      <alignment horizontal="right"/>
    </xf>
    <xf numFmtId="3" fontId="26" fillId="0" borderId="0" xfId="0" applyNumberFormat="1" applyFont="1" applyAlignment="1">
      <alignment vertical="center"/>
    </xf>
    <xf numFmtId="0" fontId="2" fillId="4" borderId="0" xfId="0" applyFont="1" applyFill="1" applyAlignment="1">
      <alignment horizontal="center"/>
    </xf>
    <xf numFmtId="9" fontId="0" fillId="0" borderId="0" xfId="0" applyNumberFormat="1"/>
    <xf numFmtId="3" fontId="0" fillId="0" borderId="1" xfId="0" applyNumberFormat="1" applyBorder="1"/>
    <xf numFmtId="9" fontId="0" fillId="0" borderId="0" xfId="3" applyFont="1"/>
    <xf numFmtId="165" fontId="0" fillId="0" borderId="1" xfId="3" applyNumberFormat="1" applyFont="1" applyBorder="1"/>
    <xf numFmtId="0" fontId="0" fillId="0" borderId="0" xfId="0" applyAlignment="1">
      <alignment horizontal="left" indent="1"/>
    </xf>
    <xf numFmtId="0" fontId="0" fillId="6" borderId="16" xfId="0" applyFill="1" applyBorder="1"/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15" xfId="0" applyFill="1" applyBorder="1"/>
    <xf numFmtId="4" fontId="2" fillId="0" borderId="0" xfId="0" applyNumberFormat="1" applyFont="1"/>
    <xf numFmtId="43" fontId="14" fillId="0" borderId="0" xfId="1" applyNumberFormat="1" applyFont="1" applyBorder="1"/>
    <xf numFmtId="43" fontId="15" fillId="0" borderId="0" xfId="1" applyNumberFormat="1" applyFont="1" applyBorder="1"/>
    <xf numFmtId="43" fontId="14" fillId="0" borderId="0" xfId="0" applyNumberFormat="1" applyFont="1" applyBorder="1"/>
    <xf numFmtId="43" fontId="13" fillId="0" borderId="0" xfId="0" applyNumberFormat="1" applyFont="1" applyBorder="1"/>
    <xf numFmtId="0" fontId="21" fillId="0" borderId="0" xfId="0" applyFont="1" applyFill="1"/>
    <xf numFmtId="0" fontId="21" fillId="0" borderId="0" xfId="0" applyFont="1"/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Border="1"/>
    <xf numFmtId="43" fontId="21" fillId="0" borderId="0" xfId="1" applyFont="1" applyBorder="1"/>
    <xf numFmtId="0" fontId="21" fillId="0" borderId="13" xfId="0" applyFont="1" applyBorder="1"/>
    <xf numFmtId="43" fontId="21" fillId="0" borderId="13" xfId="1" applyNumberFormat="1" applyFont="1" applyBorder="1"/>
    <xf numFmtId="0" fontId="22" fillId="0" borderId="13" xfId="0" applyFont="1" applyBorder="1"/>
    <xf numFmtId="43" fontId="22" fillId="0" borderId="13" xfId="1" applyNumberFormat="1" applyFont="1" applyBorder="1"/>
    <xf numFmtId="43" fontId="21" fillId="0" borderId="13" xfId="0" applyNumberFormat="1" applyFont="1" applyBorder="1"/>
    <xf numFmtId="9" fontId="9" fillId="0" borderId="14" xfId="3" applyFont="1" applyBorder="1"/>
    <xf numFmtId="3" fontId="16" fillId="0" borderId="0" xfId="0" applyNumberFormat="1" applyFont="1"/>
    <xf numFmtId="0" fontId="27" fillId="0" borderId="0" xfId="0" applyFont="1" applyBorder="1" applyAlignment="1">
      <alignment vertical="center"/>
    </xf>
    <xf numFmtId="0" fontId="0" fillId="0" borderId="0" xfId="0" applyAlignment="1">
      <alignment horizontal="justify" wrapText="1"/>
    </xf>
    <xf numFmtId="3" fontId="0" fillId="3" borderId="0" xfId="0" applyNumberFormat="1" applyFill="1"/>
    <xf numFmtId="4" fontId="4" fillId="3" borderId="2" xfId="0" applyNumberFormat="1" applyFont="1" applyFill="1" applyBorder="1" applyAlignment="1">
      <alignment vertical="center"/>
    </xf>
    <xf numFmtId="4" fontId="0" fillId="3" borderId="0" xfId="0" applyNumberFormat="1" applyFill="1"/>
    <xf numFmtId="3" fontId="4" fillId="3" borderId="2" xfId="0" applyNumberFormat="1" applyFont="1" applyFill="1" applyBorder="1" applyAlignment="1">
      <alignment vertical="center"/>
    </xf>
    <xf numFmtId="3" fontId="4" fillId="3" borderId="3" xfId="0" applyNumberFormat="1" applyFont="1" applyFill="1" applyBorder="1" applyAlignment="1">
      <alignment vertical="center"/>
    </xf>
    <xf numFmtId="3" fontId="8" fillId="3" borderId="3" xfId="0" applyNumberFormat="1" applyFont="1" applyFill="1" applyBorder="1" applyAlignment="1">
      <alignment vertical="center"/>
    </xf>
    <xf numFmtId="4" fontId="9" fillId="3" borderId="0" xfId="0" applyNumberFormat="1" applyFont="1" applyFill="1"/>
    <xf numFmtId="3" fontId="9" fillId="3" borderId="0" xfId="0" applyNumberFormat="1" applyFont="1" applyFill="1"/>
    <xf numFmtId="4" fontId="20" fillId="3" borderId="0" xfId="0" applyNumberFormat="1" applyFont="1" applyFill="1" applyBorder="1" applyAlignment="1">
      <alignment vertical="center"/>
    </xf>
    <xf numFmtId="9" fontId="4" fillId="3" borderId="2" xfId="3" applyFont="1" applyFill="1" applyBorder="1" applyAlignment="1">
      <alignment vertical="center"/>
    </xf>
    <xf numFmtId="4" fontId="8" fillId="3" borderId="2" xfId="0" applyNumberFormat="1" applyFont="1" applyFill="1" applyBorder="1" applyAlignment="1">
      <alignment vertical="center"/>
    </xf>
    <xf numFmtId="4" fontId="6" fillId="3" borderId="0" xfId="0" applyNumberFormat="1" applyFont="1" applyFill="1"/>
    <xf numFmtId="0" fontId="0" fillId="3" borderId="0" xfId="0" applyFill="1"/>
    <xf numFmtId="0" fontId="28" fillId="0" borderId="0" xfId="0" applyFont="1"/>
    <xf numFmtId="164" fontId="9" fillId="3" borderId="0" xfId="1" applyNumberFormat="1" applyFont="1" applyFill="1"/>
    <xf numFmtId="164" fontId="28" fillId="3" borderId="0" xfId="1" applyNumberFormat="1" applyFont="1" applyFill="1"/>
    <xf numFmtId="164" fontId="29" fillId="3" borderId="0" xfId="1" applyNumberFormat="1" applyFont="1" applyFill="1"/>
    <xf numFmtId="0" fontId="29" fillId="0" borderId="0" xfId="0" applyFont="1"/>
    <xf numFmtId="0" fontId="2" fillId="0" borderId="0" xfId="0" applyFont="1" applyAlignment="1">
      <alignment horizontal="center"/>
    </xf>
    <xf numFmtId="43" fontId="21" fillId="0" borderId="9" xfId="1" applyFont="1" applyFill="1" applyBorder="1" applyAlignment="1">
      <alignment horizontal="center" vertical="center" wrapText="1"/>
    </xf>
    <xf numFmtId="43" fontId="21" fillId="0" borderId="12" xfId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</cellXfs>
  <cellStyles count="4">
    <cellStyle name="Hipervínculo" xfId="2" builtinId="8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</xdr:colOff>
      <xdr:row>7</xdr:row>
      <xdr:rowOff>0</xdr:rowOff>
    </xdr:from>
    <xdr:to>
      <xdr:col>5</xdr:col>
      <xdr:colOff>30480</xdr:colOff>
      <xdr:row>11</xdr:row>
      <xdr:rowOff>22860</xdr:rowOff>
    </xdr:to>
    <xdr:sp macro="" textlink="">
      <xdr:nvSpPr>
        <xdr:cNvPr id="2" name="Cerrar llave 1"/>
        <xdr:cNvSpPr/>
      </xdr:nvSpPr>
      <xdr:spPr>
        <a:xfrm>
          <a:off x="5509260" y="1280160"/>
          <a:ext cx="106680" cy="75438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tabSelected="1" workbookViewId="0">
      <selection activeCell="I9" sqref="I9"/>
    </sheetView>
  </sheetViews>
  <sheetFormatPr baseColWidth="10" defaultRowHeight="15" x14ac:dyDescent="0.25"/>
  <cols>
    <col min="2" max="2" width="14.42578125" customWidth="1"/>
  </cols>
  <sheetData>
    <row r="2" spans="2:5" ht="21" x14ac:dyDescent="0.35">
      <c r="B2" s="17" t="s">
        <v>269</v>
      </c>
    </row>
    <row r="3" spans="2:5" ht="21" x14ac:dyDescent="0.35">
      <c r="B3" s="17" t="s">
        <v>291</v>
      </c>
    </row>
    <row r="4" spans="2:5" ht="21" x14ac:dyDescent="0.4">
      <c r="B4" s="18"/>
    </row>
    <row r="5" spans="2:5" ht="21" x14ac:dyDescent="0.35">
      <c r="B5" s="36" t="s">
        <v>15</v>
      </c>
    </row>
    <row r="6" spans="2:5" ht="21" x14ac:dyDescent="0.4">
      <c r="B6" s="36" t="s">
        <v>240</v>
      </c>
      <c r="C6" s="36"/>
      <c r="D6" s="36"/>
      <c r="E6" s="36"/>
    </row>
    <row r="7" spans="2:5" ht="21" x14ac:dyDescent="0.35">
      <c r="B7" s="36" t="s">
        <v>241</v>
      </c>
      <c r="C7" s="36"/>
      <c r="D7" s="36"/>
      <c r="E7" s="36"/>
    </row>
    <row r="8" spans="2:5" ht="21" x14ac:dyDescent="0.4">
      <c r="B8" s="36" t="s">
        <v>12</v>
      </c>
    </row>
    <row r="9" spans="2:5" ht="21" x14ac:dyDescent="0.4">
      <c r="B9" s="36" t="s">
        <v>13</v>
      </c>
    </row>
    <row r="10" spans="2:5" ht="21" x14ac:dyDescent="0.4">
      <c r="B10" s="36" t="s">
        <v>14</v>
      </c>
    </row>
    <row r="11" spans="2:5" ht="21" x14ac:dyDescent="0.4">
      <c r="B11" s="18"/>
    </row>
  </sheetData>
  <hyperlinks>
    <hyperlink ref="B5" location="'Liquidación IS'!A1" display="Liquidación Impuesto sobre Sociedades"/>
    <hyperlink ref="B8" location="EIGR!A1" display="EIGR"/>
    <hyperlink ref="B9" location="ECPN!A1" display="ECPN"/>
    <hyperlink ref="B10" location="EFE!A1" display="EFE"/>
    <hyperlink ref="B6" location="'Ajustes y comentarios'!A1" display="Ajustes y comentarios"/>
    <hyperlink ref="B7" location="'Determinación Rdo Contable'!A1" display="Determinación del Resultado Contabl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6"/>
  <sheetViews>
    <sheetView zoomScale="125" zoomScaleNormal="125" workbookViewId="0">
      <selection activeCell="B52" sqref="B52"/>
    </sheetView>
  </sheetViews>
  <sheetFormatPr baseColWidth="10" defaultRowHeight="15" x14ac:dyDescent="0.25"/>
  <cols>
    <col min="2" max="2" width="71.140625" customWidth="1"/>
    <col min="4" max="4" width="15.28515625" customWidth="1"/>
    <col min="5" max="5" width="3" customWidth="1"/>
    <col min="6" max="6" width="19.7109375" customWidth="1"/>
    <col min="7" max="7" width="3" customWidth="1"/>
    <col min="8" max="8" width="88.140625" customWidth="1"/>
  </cols>
  <sheetData>
    <row r="2" spans="2:8" ht="15.75" thickBot="1" x14ac:dyDescent="0.3">
      <c r="B2" s="1" t="s">
        <v>0</v>
      </c>
      <c r="D2" s="2" t="s">
        <v>1</v>
      </c>
      <c r="E2" s="60"/>
      <c r="F2" s="2" t="s">
        <v>130</v>
      </c>
      <c r="H2" s="2" t="s">
        <v>4</v>
      </c>
    </row>
    <row r="4" spans="2:8" thickBot="1" x14ac:dyDescent="0.35">
      <c r="F4" s="13"/>
    </row>
    <row r="5" spans="2:8" thickBot="1" x14ac:dyDescent="0.35">
      <c r="B5" s="6" t="s">
        <v>72</v>
      </c>
      <c r="C5" s="112"/>
      <c r="D5" s="113">
        <v>600000</v>
      </c>
      <c r="E5" s="41"/>
      <c r="F5" s="65"/>
      <c r="H5" t="s">
        <v>71</v>
      </c>
    </row>
    <row r="6" spans="2:8" thickBot="1" x14ac:dyDescent="0.35">
      <c r="B6" s="7"/>
      <c r="C6" s="112"/>
      <c r="D6" s="114"/>
      <c r="E6" s="41"/>
      <c r="F6" s="65"/>
    </row>
    <row r="7" spans="2:8" thickBot="1" x14ac:dyDescent="0.35">
      <c r="B7" s="6" t="s">
        <v>2</v>
      </c>
      <c r="C7" s="112"/>
      <c r="D7" s="113">
        <f>SUM(C8:C13)</f>
        <v>21900</v>
      </c>
      <c r="E7" s="41"/>
      <c r="F7" s="65"/>
    </row>
    <row r="8" spans="2:8" ht="15.75" thickBot="1" x14ac:dyDescent="0.3">
      <c r="B8" s="8" t="s">
        <v>70</v>
      </c>
      <c r="C8" s="115">
        <f>2500</f>
        <v>2500</v>
      </c>
      <c r="D8" s="114"/>
      <c r="E8" s="41"/>
      <c r="F8" s="65" t="s">
        <v>219</v>
      </c>
      <c r="H8" t="s">
        <v>221</v>
      </c>
    </row>
    <row r="9" spans="2:8" ht="15.75" thickBot="1" x14ac:dyDescent="0.3">
      <c r="B9" s="8" t="s">
        <v>79</v>
      </c>
      <c r="C9" s="116">
        <f>+'Ajustes y comentarios'!E226</f>
        <v>5000</v>
      </c>
      <c r="D9" s="114"/>
      <c r="E9" s="41"/>
      <c r="F9" s="65" t="s">
        <v>264</v>
      </c>
      <c r="H9" t="s">
        <v>270</v>
      </c>
    </row>
    <row r="10" spans="2:8" ht="15.75" thickBot="1" x14ac:dyDescent="0.3">
      <c r="B10" s="8" t="s">
        <v>69</v>
      </c>
      <c r="C10" s="116">
        <f>+'Ajustes y comentarios'!E108</f>
        <v>1000</v>
      </c>
      <c r="D10" s="114"/>
      <c r="E10" s="41"/>
      <c r="F10" s="65" t="s">
        <v>177</v>
      </c>
      <c r="H10" t="s">
        <v>67</v>
      </c>
    </row>
    <row r="11" spans="2:8" ht="15.75" thickBot="1" x14ac:dyDescent="0.3">
      <c r="B11" s="8" t="s">
        <v>66</v>
      </c>
      <c r="C11" s="116">
        <f>+'Ajustes y comentarios'!E80</f>
        <v>12000</v>
      </c>
      <c r="D11" s="114"/>
      <c r="E11" s="41"/>
      <c r="F11" s="65" t="s">
        <v>162</v>
      </c>
      <c r="H11" t="s">
        <v>67</v>
      </c>
    </row>
    <row r="12" spans="2:8" ht="15.75" thickBot="1" x14ac:dyDescent="0.3">
      <c r="B12" s="8" t="s">
        <v>89</v>
      </c>
      <c r="C12" s="116">
        <v>1400</v>
      </c>
      <c r="D12" s="114"/>
      <c r="E12" s="41"/>
      <c r="F12" s="65" t="s">
        <v>132</v>
      </c>
      <c r="H12" t="s">
        <v>91</v>
      </c>
    </row>
    <row r="13" spans="2:8" ht="15.75" thickBot="1" x14ac:dyDescent="0.3">
      <c r="B13" s="11" t="s">
        <v>80</v>
      </c>
      <c r="C13" s="117"/>
      <c r="D13" s="118"/>
      <c r="E13" s="41"/>
      <c r="F13" s="65"/>
      <c r="G13" s="13"/>
      <c r="H13" s="13" t="s">
        <v>205</v>
      </c>
    </row>
    <row r="14" spans="2:8" ht="14.45" x14ac:dyDescent="0.3">
      <c r="B14" s="12"/>
      <c r="C14" s="119"/>
      <c r="D14" s="118"/>
      <c r="E14" s="41"/>
      <c r="F14" s="65"/>
      <c r="G14" s="13"/>
      <c r="H14" s="13"/>
    </row>
    <row r="15" spans="2:8" thickBot="1" x14ac:dyDescent="0.35">
      <c r="B15" s="7"/>
      <c r="C15" s="112"/>
      <c r="D15" s="114"/>
      <c r="E15" s="41"/>
      <c r="F15" s="65"/>
    </row>
    <row r="16" spans="2:8" thickBot="1" x14ac:dyDescent="0.35">
      <c r="B16" s="6" t="s">
        <v>3</v>
      </c>
      <c r="C16" s="112"/>
      <c r="D16" s="113">
        <f>+C17+C18+C19</f>
        <v>78000</v>
      </c>
      <c r="E16" s="61"/>
      <c r="F16" s="64"/>
    </row>
    <row r="17" spans="2:8" ht="15.75" thickBot="1" x14ac:dyDescent="0.3">
      <c r="B17" s="8" t="s">
        <v>81</v>
      </c>
      <c r="C17" s="115">
        <f>+'Ajustes y comentarios'!E15</f>
        <v>5000</v>
      </c>
      <c r="D17" s="120"/>
      <c r="E17" s="47"/>
      <c r="F17" s="64" t="s">
        <v>128</v>
      </c>
      <c r="G17" s="39"/>
      <c r="H17" t="s">
        <v>88</v>
      </c>
    </row>
    <row r="18" spans="2:8" ht="15.75" thickBot="1" x14ac:dyDescent="0.3">
      <c r="B18" s="8" t="s">
        <v>92</v>
      </c>
      <c r="C18" s="115">
        <v>3000</v>
      </c>
      <c r="D18" s="120"/>
      <c r="E18" s="47"/>
      <c r="F18" s="64" t="s">
        <v>132</v>
      </c>
      <c r="G18" s="39"/>
      <c r="H18" t="s">
        <v>93</v>
      </c>
    </row>
    <row r="19" spans="2:8" ht="15.75" thickBot="1" x14ac:dyDescent="0.3">
      <c r="B19" s="8" t="s">
        <v>101</v>
      </c>
      <c r="C19" s="116">
        <f>+'Ajustes y comentarios'!E28</f>
        <v>70000</v>
      </c>
      <c r="D19" s="120"/>
      <c r="E19" s="47"/>
      <c r="F19" s="64" t="s">
        <v>131</v>
      </c>
      <c r="G19" s="39"/>
      <c r="H19" t="s">
        <v>93</v>
      </c>
    </row>
    <row r="20" spans="2:8" ht="15.75" thickBot="1" x14ac:dyDescent="0.3">
      <c r="B20" s="8" t="s">
        <v>68</v>
      </c>
      <c r="C20" s="116"/>
      <c r="D20" s="114"/>
      <c r="E20" s="41"/>
      <c r="F20" s="65"/>
      <c r="H20" t="s">
        <v>94</v>
      </c>
    </row>
    <row r="21" spans="2:8" thickBot="1" x14ac:dyDescent="0.35">
      <c r="B21" s="7"/>
      <c r="C21" s="112"/>
      <c r="D21" s="114"/>
      <c r="E21" s="41"/>
      <c r="F21" s="65"/>
    </row>
    <row r="22" spans="2:8" ht="30.75" thickBot="1" x14ac:dyDescent="0.3">
      <c r="B22" s="76" t="s">
        <v>189</v>
      </c>
      <c r="C22" s="112"/>
      <c r="D22" s="113">
        <f>+D5+D7+D16</f>
        <v>699900</v>
      </c>
      <c r="E22" s="61"/>
      <c r="F22" s="64"/>
    </row>
    <row r="23" spans="2:8" ht="14.45" x14ac:dyDescent="0.3">
      <c r="B23" s="7"/>
      <c r="C23" s="112"/>
      <c r="D23" s="114"/>
      <c r="E23" s="41"/>
      <c r="F23" s="65"/>
    </row>
    <row r="24" spans="2:8" x14ac:dyDescent="0.25">
      <c r="B24" s="7" t="s">
        <v>95</v>
      </c>
      <c r="C24" s="112"/>
      <c r="D24" s="118">
        <f>-'Ajustes y comentarios'!E144</f>
        <v>-270</v>
      </c>
      <c r="E24" s="41"/>
      <c r="F24" s="65" t="s">
        <v>258</v>
      </c>
      <c r="H24" t="s">
        <v>103</v>
      </c>
    </row>
    <row r="25" spans="2:8" ht="15.75" thickBot="1" x14ac:dyDescent="0.3">
      <c r="B25" s="7"/>
      <c r="C25" s="112"/>
      <c r="D25" s="114"/>
      <c r="E25" s="41"/>
      <c r="F25" s="65"/>
    </row>
    <row r="26" spans="2:8" ht="15.75" thickBot="1" x14ac:dyDescent="0.3">
      <c r="B26" s="10" t="s">
        <v>60</v>
      </c>
      <c r="C26" s="112"/>
      <c r="D26" s="113">
        <v>-220000</v>
      </c>
      <c r="E26" s="61"/>
      <c r="F26" s="64" t="s">
        <v>192</v>
      </c>
      <c r="H26" s="37" t="s">
        <v>236</v>
      </c>
    </row>
    <row r="27" spans="2:8" ht="15.75" thickBot="1" x14ac:dyDescent="0.3">
      <c r="B27" s="7"/>
      <c r="C27" s="112"/>
      <c r="D27" s="114"/>
      <c r="E27" s="41"/>
      <c r="F27" s="65"/>
    </row>
    <row r="28" spans="2:8" ht="15.75" thickBot="1" x14ac:dyDescent="0.3">
      <c r="B28" s="9" t="s">
        <v>190</v>
      </c>
      <c r="C28" s="112"/>
      <c r="D28" s="113">
        <f>+D22+D24+D26</f>
        <v>479630</v>
      </c>
      <c r="E28" s="61"/>
      <c r="F28" s="64"/>
    </row>
    <row r="29" spans="2:8" x14ac:dyDescent="0.25">
      <c r="B29" s="7"/>
      <c r="C29" s="112"/>
      <c r="D29" s="114"/>
      <c r="E29" s="41"/>
      <c r="F29" s="65"/>
    </row>
    <row r="30" spans="2:8" x14ac:dyDescent="0.25">
      <c r="B30" s="7" t="s">
        <v>61</v>
      </c>
      <c r="C30" s="112"/>
      <c r="D30" s="114">
        <f>-10%*D28</f>
        <v>-47963</v>
      </c>
      <c r="E30" s="41"/>
      <c r="F30" s="65" t="s">
        <v>188</v>
      </c>
      <c r="H30" s="3" t="s">
        <v>102</v>
      </c>
    </row>
    <row r="31" spans="2:8" ht="15.75" thickBot="1" x14ac:dyDescent="0.3">
      <c r="B31" s="7"/>
      <c r="C31" s="112"/>
      <c r="D31" s="114"/>
      <c r="E31" s="41"/>
      <c r="F31" s="65"/>
      <c r="H31" s="3"/>
    </row>
    <row r="32" spans="2:8" ht="15.75" thickBot="1" x14ac:dyDescent="0.3">
      <c r="B32" s="9" t="s">
        <v>191</v>
      </c>
      <c r="C32" s="112"/>
      <c r="D32" s="113">
        <f>+D28+D30</f>
        <v>431667</v>
      </c>
      <c r="E32" s="61"/>
      <c r="F32" s="64"/>
      <c r="H32" s="3"/>
    </row>
    <row r="33" spans="1:8" ht="15.75" thickBot="1" x14ac:dyDescent="0.3">
      <c r="B33" s="7"/>
      <c r="C33" s="112"/>
      <c r="D33" s="114"/>
      <c r="E33" s="41"/>
      <c r="F33" s="65"/>
      <c r="H33" s="3"/>
    </row>
    <row r="34" spans="1:8" ht="15.75" thickBot="1" x14ac:dyDescent="0.3">
      <c r="B34" s="10" t="s">
        <v>5</v>
      </c>
      <c r="C34" s="112"/>
      <c r="D34" s="121">
        <v>0.25</v>
      </c>
      <c r="E34" s="62"/>
      <c r="F34" s="66"/>
      <c r="H34" s="4" t="s">
        <v>111</v>
      </c>
    </row>
    <row r="35" spans="1:8" ht="15.75" thickBot="1" x14ac:dyDescent="0.3">
      <c r="B35" s="7"/>
      <c r="C35" s="112"/>
      <c r="D35" s="114"/>
      <c r="E35" s="41"/>
      <c r="F35" s="65"/>
      <c r="H35" s="3"/>
    </row>
    <row r="36" spans="1:8" ht="15.75" thickBot="1" x14ac:dyDescent="0.3">
      <c r="B36" s="9" t="s">
        <v>6</v>
      </c>
      <c r="C36" s="112"/>
      <c r="D36" s="113">
        <f>+D32*D34</f>
        <v>107916.75</v>
      </c>
      <c r="E36" s="61"/>
      <c r="F36" s="64"/>
      <c r="H36" s="3"/>
    </row>
    <row r="37" spans="1:8" ht="15.75" thickBot="1" x14ac:dyDescent="0.3">
      <c r="B37" s="7"/>
      <c r="C37" s="112"/>
      <c r="D37" s="114"/>
      <c r="E37" s="41"/>
      <c r="F37" s="65"/>
      <c r="H37" s="3"/>
    </row>
    <row r="38" spans="1:8" ht="15.75" thickBot="1" x14ac:dyDescent="0.3">
      <c r="B38" s="10" t="s">
        <v>7</v>
      </c>
      <c r="C38" s="112"/>
      <c r="D38" s="122">
        <f>-'Ajustes y comentarios'!E189</f>
        <v>-3375</v>
      </c>
      <c r="E38" s="63"/>
      <c r="F38" s="64" t="s">
        <v>218</v>
      </c>
      <c r="G38" s="5"/>
      <c r="H38" s="13" t="s">
        <v>217</v>
      </c>
    </row>
    <row r="39" spans="1:8" ht="15.75" thickBot="1" x14ac:dyDescent="0.3">
      <c r="A39" s="7"/>
      <c r="B39" s="7"/>
      <c r="C39" s="112"/>
      <c r="D39" s="123"/>
      <c r="E39" s="42"/>
      <c r="F39" s="65"/>
      <c r="G39" s="5"/>
      <c r="H39" s="13"/>
    </row>
    <row r="40" spans="1:8" ht="15.75" thickBot="1" x14ac:dyDescent="0.3">
      <c r="B40" s="9" t="s">
        <v>8</v>
      </c>
      <c r="C40" s="112"/>
      <c r="D40" s="113">
        <f>+D36+D38</f>
        <v>104541.75</v>
      </c>
      <c r="E40" s="61"/>
      <c r="F40" s="64"/>
      <c r="H40" s="38"/>
    </row>
    <row r="41" spans="1:8" ht="15.75" thickBot="1" x14ac:dyDescent="0.3">
      <c r="B41" s="7"/>
      <c r="C41" s="112"/>
      <c r="D41" s="114"/>
      <c r="E41" s="41"/>
      <c r="F41" s="65"/>
      <c r="H41" s="38"/>
    </row>
    <row r="42" spans="1:8" ht="15.75" thickBot="1" x14ac:dyDescent="0.3">
      <c r="B42" s="79" t="s">
        <v>112</v>
      </c>
      <c r="C42" s="124"/>
      <c r="D42" s="113">
        <f>-'Ajustes y comentarios'!E166</f>
        <v>-5400</v>
      </c>
      <c r="E42" s="61"/>
      <c r="F42" s="64" t="s">
        <v>193</v>
      </c>
      <c r="H42" s="14" t="s">
        <v>197</v>
      </c>
    </row>
    <row r="43" spans="1:8" ht="15.75" thickBot="1" x14ac:dyDescent="0.3">
      <c r="B43" s="7"/>
      <c r="C43" s="112"/>
      <c r="D43" s="114"/>
      <c r="E43" s="41"/>
      <c r="F43" s="65"/>
      <c r="H43" s="3"/>
    </row>
    <row r="44" spans="1:8" ht="15.75" thickBot="1" x14ac:dyDescent="0.3">
      <c r="B44" s="9" t="s">
        <v>9</v>
      </c>
      <c r="C44" s="112"/>
      <c r="D44" s="113">
        <f>+D40+D42</f>
        <v>99141.75</v>
      </c>
      <c r="E44" s="61"/>
      <c r="F44" s="64"/>
      <c r="H44" s="3"/>
    </row>
    <row r="45" spans="1:8" ht="15.75" thickBot="1" x14ac:dyDescent="0.3">
      <c r="B45" s="7"/>
      <c r="C45" s="112"/>
      <c r="D45" s="114"/>
      <c r="E45" s="41"/>
      <c r="F45" s="65"/>
      <c r="H45" s="3"/>
    </row>
    <row r="46" spans="1:8" ht="15.75" thickBot="1" x14ac:dyDescent="0.3">
      <c r="B46" s="10" t="s">
        <v>10</v>
      </c>
      <c r="C46" s="112"/>
      <c r="D46" s="113">
        <f>-'Ajustes y comentarios'!E171</f>
        <v>-3200</v>
      </c>
      <c r="E46" s="61"/>
      <c r="F46" s="64" t="s">
        <v>200</v>
      </c>
      <c r="H46" s="3"/>
    </row>
    <row r="47" spans="1:8" ht="15.75" thickBot="1" x14ac:dyDescent="0.3">
      <c r="B47" s="7"/>
      <c r="C47" s="112"/>
      <c r="D47" s="114"/>
      <c r="E47" s="41"/>
      <c r="F47" s="65"/>
      <c r="H47" s="3"/>
    </row>
    <row r="48" spans="1:8" ht="15.75" thickBot="1" x14ac:dyDescent="0.3">
      <c r="B48" s="9" t="s">
        <v>11</v>
      </c>
      <c r="C48" s="112"/>
      <c r="D48" s="113">
        <f>+D44+D46</f>
        <v>95941.75</v>
      </c>
      <c r="E48" s="61"/>
      <c r="F48" s="64"/>
      <c r="H48" s="3"/>
    </row>
    <row r="49" spans="3:6" x14ac:dyDescent="0.25">
      <c r="C49" s="124"/>
      <c r="D49" s="124"/>
      <c r="F49" s="67"/>
    </row>
    <row r="50" spans="3:6" x14ac:dyDescent="0.25">
      <c r="F50" s="67"/>
    </row>
    <row r="51" spans="3:6" x14ac:dyDescent="0.25">
      <c r="F51" s="67"/>
    </row>
    <row r="52" spans="3:6" x14ac:dyDescent="0.25">
      <c r="F52" s="67"/>
    </row>
    <row r="53" spans="3:6" x14ac:dyDescent="0.25">
      <c r="F53" s="67"/>
    </row>
    <row r="54" spans="3:6" x14ac:dyDescent="0.25">
      <c r="F54" s="67"/>
    </row>
    <row r="55" spans="3:6" x14ac:dyDescent="0.25">
      <c r="F55" s="67"/>
    </row>
    <row r="56" spans="3:6" x14ac:dyDescent="0.25">
      <c r="F56" s="6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6"/>
  <sheetViews>
    <sheetView workbookViewId="0">
      <selection activeCell="H222" sqref="H222"/>
    </sheetView>
  </sheetViews>
  <sheetFormatPr baseColWidth="10" defaultRowHeight="15" x14ac:dyDescent="0.25"/>
  <cols>
    <col min="2" max="2" width="22.7109375" customWidth="1"/>
    <col min="3" max="3" width="2.85546875" customWidth="1"/>
    <col min="4" max="4" width="64.140625" customWidth="1"/>
    <col min="6" max="6" width="13" customWidth="1"/>
    <col min="7" max="7" width="16.5703125" bestFit="1" customWidth="1"/>
  </cols>
  <sheetData>
    <row r="2" spans="2:7" x14ac:dyDescent="0.25">
      <c r="B2" s="59" t="s">
        <v>120</v>
      </c>
      <c r="D2" s="59" t="s">
        <v>127</v>
      </c>
    </row>
    <row r="4" spans="2:7" x14ac:dyDescent="0.25">
      <c r="B4" s="80" t="s">
        <v>121</v>
      </c>
      <c r="D4" s="55" t="s">
        <v>122</v>
      </c>
    </row>
    <row r="5" spans="2:7" ht="14.45" x14ac:dyDescent="0.3">
      <c r="B5" s="44"/>
    </row>
    <row r="6" spans="2:7" x14ac:dyDescent="0.25">
      <c r="B6" s="44"/>
      <c r="D6" t="s">
        <v>123</v>
      </c>
    </row>
    <row r="7" spans="2:7" x14ac:dyDescent="0.25">
      <c r="B7" s="44"/>
      <c r="D7" t="s">
        <v>124</v>
      </c>
    </row>
    <row r="8" spans="2:7" x14ac:dyDescent="0.25">
      <c r="B8" s="44"/>
      <c r="D8" t="s">
        <v>125</v>
      </c>
    </row>
    <row r="9" spans="2:7" ht="14.45" x14ac:dyDescent="0.3">
      <c r="B9" s="44"/>
      <c r="D9" t="s">
        <v>126</v>
      </c>
    </row>
    <row r="10" spans="2:7" ht="14.45" x14ac:dyDescent="0.3">
      <c r="B10" s="44"/>
    </row>
    <row r="11" spans="2:7" x14ac:dyDescent="0.25">
      <c r="B11" s="80" t="s">
        <v>128</v>
      </c>
      <c r="D11" s="55" t="s">
        <v>82</v>
      </c>
    </row>
    <row r="12" spans="2:7" ht="14.45" x14ac:dyDescent="0.3">
      <c r="B12" s="44"/>
    </row>
    <row r="13" spans="2:7" ht="14.45" x14ac:dyDescent="0.3">
      <c r="B13" s="44"/>
      <c r="D13" t="s">
        <v>83</v>
      </c>
      <c r="E13" s="7">
        <v>10000</v>
      </c>
      <c r="F13" s="54">
        <v>0.1</v>
      </c>
    </row>
    <row r="14" spans="2:7" ht="14.45" x14ac:dyDescent="0.3">
      <c r="B14" s="44"/>
      <c r="D14" t="s">
        <v>84</v>
      </c>
      <c r="E14" s="7">
        <v>5000</v>
      </c>
      <c r="F14" s="54">
        <v>0.05</v>
      </c>
      <c r="G14" t="s">
        <v>86</v>
      </c>
    </row>
    <row r="15" spans="2:7" ht="14.45" x14ac:dyDescent="0.3">
      <c r="B15" s="44"/>
      <c r="D15" s="16" t="s">
        <v>85</v>
      </c>
      <c r="E15" s="53">
        <f>+E13-E14</f>
        <v>5000</v>
      </c>
      <c r="F15" s="44"/>
    </row>
    <row r="16" spans="2:7" ht="14.45" x14ac:dyDescent="0.3">
      <c r="B16" s="44"/>
      <c r="E16" s="7"/>
    </row>
    <row r="17" spans="2:7" ht="14.45" x14ac:dyDescent="0.3">
      <c r="B17" s="44"/>
      <c r="D17" t="s">
        <v>129</v>
      </c>
      <c r="E17" s="7"/>
    </row>
    <row r="18" spans="2:7" ht="14.45" x14ac:dyDescent="0.3">
      <c r="B18" s="44"/>
      <c r="E18" s="7"/>
    </row>
    <row r="19" spans="2:7" ht="14.45" x14ac:dyDescent="0.3">
      <c r="B19" s="44"/>
      <c r="D19" s="50" t="s">
        <v>62</v>
      </c>
      <c r="E19" s="49" t="s">
        <v>63</v>
      </c>
      <c r="F19" s="45" t="s">
        <v>64</v>
      </c>
    </row>
    <row r="20" spans="2:7" ht="14.45" x14ac:dyDescent="0.3">
      <c r="B20" s="44"/>
      <c r="D20" s="56" t="s">
        <v>87</v>
      </c>
      <c r="E20" s="46">
        <f>+E15*25%</f>
        <v>1250</v>
      </c>
      <c r="F20" s="46"/>
    </row>
    <row r="21" spans="2:7" ht="14.45" x14ac:dyDescent="0.3">
      <c r="B21" s="44"/>
      <c r="D21" s="56" t="s">
        <v>65</v>
      </c>
      <c r="E21" s="46"/>
      <c r="F21" s="46">
        <f>+E20</f>
        <v>1250</v>
      </c>
    </row>
    <row r="22" spans="2:7" ht="14.45" x14ac:dyDescent="0.3">
      <c r="B22" s="44"/>
      <c r="E22" s="40"/>
      <c r="F22" s="40"/>
    </row>
    <row r="23" spans="2:7" ht="14.45" x14ac:dyDescent="0.3">
      <c r="B23" s="44"/>
      <c r="E23" s="40"/>
      <c r="F23" s="40"/>
    </row>
    <row r="24" spans="2:7" ht="14.45" x14ac:dyDescent="0.3">
      <c r="B24" s="80" t="s">
        <v>131</v>
      </c>
      <c r="D24" s="55" t="s">
        <v>100</v>
      </c>
      <c r="E24" s="7"/>
      <c r="F24" s="7"/>
    </row>
    <row r="25" spans="2:7" ht="14.45" x14ac:dyDescent="0.3">
      <c r="B25" s="44"/>
      <c r="E25" s="7"/>
      <c r="F25" s="7"/>
    </row>
    <row r="26" spans="2:7" ht="14.45" x14ac:dyDescent="0.3">
      <c r="B26" s="44"/>
      <c r="D26" t="s">
        <v>97</v>
      </c>
      <c r="E26" s="7">
        <v>70000</v>
      </c>
      <c r="F26" s="7"/>
    </row>
    <row r="27" spans="2:7" ht="14.45" x14ac:dyDescent="0.3">
      <c r="B27" s="44"/>
      <c r="D27" t="s">
        <v>98</v>
      </c>
      <c r="E27" s="57">
        <v>0</v>
      </c>
      <c r="F27" s="7"/>
      <c r="G27" t="s">
        <v>150</v>
      </c>
    </row>
    <row r="28" spans="2:7" ht="14.45" x14ac:dyDescent="0.3">
      <c r="B28" s="44"/>
      <c r="D28" t="s">
        <v>99</v>
      </c>
      <c r="E28" s="7">
        <f>+E26-E27</f>
        <v>70000</v>
      </c>
      <c r="F28" s="7"/>
    </row>
    <row r="29" spans="2:7" ht="14.45" x14ac:dyDescent="0.3">
      <c r="B29" s="44"/>
      <c r="E29" s="7"/>
      <c r="F29" s="7"/>
    </row>
    <row r="30" spans="2:7" ht="14.45" x14ac:dyDescent="0.3">
      <c r="B30" s="44"/>
      <c r="D30" t="s">
        <v>129</v>
      </c>
      <c r="E30" s="7"/>
      <c r="F30" s="7"/>
    </row>
    <row r="31" spans="2:7" ht="14.45" x14ac:dyDescent="0.3">
      <c r="B31" s="44"/>
      <c r="E31" s="7"/>
      <c r="F31" s="7"/>
    </row>
    <row r="32" spans="2:7" x14ac:dyDescent="0.25">
      <c r="B32" s="44"/>
      <c r="D32" s="50" t="s">
        <v>62</v>
      </c>
      <c r="E32" s="49" t="s">
        <v>63</v>
      </c>
      <c r="F32" s="49" t="s">
        <v>64</v>
      </c>
    </row>
    <row r="33" spans="2:6" x14ac:dyDescent="0.25">
      <c r="B33" s="44"/>
      <c r="D33" s="56" t="s">
        <v>87</v>
      </c>
      <c r="E33" s="46">
        <f>+E28*25%</f>
        <v>17500</v>
      </c>
      <c r="F33" s="46"/>
    </row>
    <row r="34" spans="2:6" x14ac:dyDescent="0.25">
      <c r="B34" s="44"/>
      <c r="D34" s="56" t="s">
        <v>65</v>
      </c>
      <c r="E34" s="46"/>
      <c r="F34" s="46">
        <f>+E33</f>
        <v>17500</v>
      </c>
    </row>
    <row r="35" spans="2:6" x14ac:dyDescent="0.25">
      <c r="B35" s="44"/>
      <c r="E35" s="40"/>
      <c r="F35" s="40"/>
    </row>
    <row r="36" spans="2:6" x14ac:dyDescent="0.25">
      <c r="B36" s="44"/>
      <c r="E36" s="40"/>
      <c r="F36" s="40"/>
    </row>
    <row r="37" spans="2:6" x14ac:dyDescent="0.25">
      <c r="B37" s="80" t="s">
        <v>132</v>
      </c>
      <c r="D37" s="55" t="s">
        <v>151</v>
      </c>
    </row>
    <row r="38" spans="2:6" x14ac:dyDescent="0.25">
      <c r="B38" s="44"/>
    </row>
    <row r="39" spans="2:6" x14ac:dyDescent="0.25">
      <c r="B39" s="44"/>
      <c r="D39" t="s">
        <v>90</v>
      </c>
      <c r="E39" s="7">
        <v>7000</v>
      </c>
      <c r="F39" s="7"/>
    </row>
    <row r="40" spans="2:6" x14ac:dyDescent="0.25">
      <c r="B40" s="44"/>
      <c r="E40" s="7"/>
      <c r="F40" s="7"/>
    </row>
    <row r="41" spans="2:6" x14ac:dyDescent="0.25">
      <c r="B41" s="44"/>
      <c r="D41" t="s">
        <v>152</v>
      </c>
      <c r="E41" s="7">
        <f>+E39/5</f>
        <v>1400</v>
      </c>
      <c r="F41" s="7" t="s">
        <v>153</v>
      </c>
    </row>
    <row r="42" spans="2:6" x14ac:dyDescent="0.25">
      <c r="B42" s="44"/>
      <c r="E42" s="7"/>
      <c r="F42" s="7"/>
    </row>
    <row r="43" spans="2:6" x14ac:dyDescent="0.25">
      <c r="B43" s="44"/>
      <c r="D43" t="s">
        <v>133</v>
      </c>
      <c r="E43" s="7"/>
      <c r="F43" s="7"/>
    </row>
    <row r="44" spans="2:6" x14ac:dyDescent="0.25">
      <c r="B44" s="44"/>
      <c r="D44" t="s">
        <v>134</v>
      </c>
      <c r="E44" s="7"/>
      <c r="F44" s="7"/>
    </row>
    <row r="45" spans="2:6" x14ac:dyDescent="0.25">
      <c r="B45" s="44"/>
      <c r="D45" t="s">
        <v>135</v>
      </c>
      <c r="E45" s="7"/>
      <c r="F45" s="7"/>
    </row>
    <row r="46" spans="2:6" x14ac:dyDescent="0.25">
      <c r="B46" s="44"/>
      <c r="D46" t="s">
        <v>136</v>
      </c>
      <c r="E46" s="7"/>
      <c r="F46" s="7"/>
    </row>
    <row r="47" spans="2:6" x14ac:dyDescent="0.25">
      <c r="B47" s="44"/>
      <c r="E47" s="7"/>
      <c r="F47" s="7"/>
    </row>
    <row r="48" spans="2:6" x14ac:dyDescent="0.25">
      <c r="B48" s="44"/>
      <c r="D48" t="s">
        <v>137</v>
      </c>
      <c r="E48" s="7"/>
      <c r="F48" s="7"/>
    </row>
    <row r="49" spans="2:6" x14ac:dyDescent="0.25">
      <c r="B49" s="44"/>
      <c r="D49" t="s">
        <v>138</v>
      </c>
      <c r="E49" s="7"/>
      <c r="F49" s="7"/>
    </row>
    <row r="50" spans="2:6" x14ac:dyDescent="0.25">
      <c r="B50" s="44"/>
      <c r="D50" t="s">
        <v>139</v>
      </c>
      <c r="E50" s="7"/>
      <c r="F50" s="7"/>
    </row>
    <row r="51" spans="2:6" x14ac:dyDescent="0.25">
      <c r="B51" s="44"/>
      <c r="D51" t="s">
        <v>140</v>
      </c>
      <c r="E51" s="7"/>
      <c r="F51" s="7"/>
    </row>
    <row r="52" spans="2:6" x14ac:dyDescent="0.25">
      <c r="B52" s="44"/>
      <c r="D52" t="s">
        <v>141</v>
      </c>
      <c r="E52" s="7"/>
      <c r="F52" s="7"/>
    </row>
    <row r="53" spans="2:6" x14ac:dyDescent="0.25">
      <c r="B53" s="44"/>
      <c r="D53" t="s">
        <v>142</v>
      </c>
      <c r="E53" s="7"/>
      <c r="F53" s="7"/>
    </row>
    <row r="54" spans="2:6" x14ac:dyDescent="0.25">
      <c r="B54" s="44"/>
      <c r="E54" s="7"/>
      <c r="F54" s="7"/>
    </row>
    <row r="55" spans="2:6" x14ac:dyDescent="0.25">
      <c r="B55" s="44"/>
      <c r="D55" t="s">
        <v>143</v>
      </c>
      <c r="E55" s="7"/>
      <c r="F55" s="7"/>
    </row>
    <row r="56" spans="2:6" x14ac:dyDescent="0.25">
      <c r="B56" s="44"/>
      <c r="D56" t="s">
        <v>144</v>
      </c>
      <c r="E56" s="7"/>
      <c r="F56" s="7"/>
    </row>
    <row r="57" spans="2:6" x14ac:dyDescent="0.25">
      <c r="B57" s="44"/>
      <c r="D57" t="s">
        <v>145</v>
      </c>
      <c r="E57" s="7"/>
      <c r="F57" s="7"/>
    </row>
    <row r="58" spans="2:6" x14ac:dyDescent="0.25">
      <c r="B58" s="44"/>
      <c r="D58" t="s">
        <v>146</v>
      </c>
      <c r="E58" s="7"/>
      <c r="F58" s="7"/>
    </row>
    <row r="59" spans="2:6" x14ac:dyDescent="0.25">
      <c r="B59" s="44"/>
      <c r="D59" t="s">
        <v>147</v>
      </c>
      <c r="E59" s="7"/>
      <c r="F59" s="7"/>
    </row>
    <row r="60" spans="2:6" x14ac:dyDescent="0.25">
      <c r="B60" s="44"/>
      <c r="D60" t="s">
        <v>148</v>
      </c>
      <c r="E60" s="7"/>
      <c r="F60" s="7"/>
    </row>
    <row r="61" spans="2:6" x14ac:dyDescent="0.25">
      <c r="B61" s="44"/>
      <c r="E61" s="7"/>
      <c r="F61" s="7"/>
    </row>
    <row r="62" spans="2:6" x14ac:dyDescent="0.25">
      <c r="B62" s="44"/>
      <c r="D62" s="16" t="s">
        <v>149</v>
      </c>
      <c r="E62" s="7"/>
      <c r="F62" s="7"/>
    </row>
    <row r="63" spans="2:6" x14ac:dyDescent="0.25">
      <c r="B63" s="44"/>
      <c r="E63" s="7"/>
      <c r="F63" s="7"/>
    </row>
    <row r="64" spans="2:6" x14ac:dyDescent="0.25">
      <c r="B64" s="44"/>
      <c r="E64" s="7"/>
      <c r="F64" s="7"/>
    </row>
    <row r="65" spans="2:7" x14ac:dyDescent="0.25">
      <c r="B65" s="80" t="s">
        <v>132</v>
      </c>
      <c r="D65" s="55" t="s">
        <v>96</v>
      </c>
      <c r="E65" s="7"/>
      <c r="F65" s="7"/>
    </row>
    <row r="66" spans="2:7" x14ac:dyDescent="0.25">
      <c r="B66" s="44"/>
      <c r="E66" s="7"/>
      <c r="F66" s="7"/>
    </row>
    <row r="67" spans="2:7" x14ac:dyDescent="0.25">
      <c r="B67" s="44"/>
      <c r="D67" t="s">
        <v>97</v>
      </c>
      <c r="E67" s="7">
        <v>3000</v>
      </c>
      <c r="F67" s="7"/>
    </row>
    <row r="68" spans="2:7" x14ac:dyDescent="0.25">
      <c r="B68" s="44"/>
      <c r="D68" t="s">
        <v>98</v>
      </c>
      <c r="E68" s="57">
        <v>0</v>
      </c>
      <c r="F68" s="7"/>
      <c r="G68" t="s">
        <v>154</v>
      </c>
    </row>
    <row r="69" spans="2:7" x14ac:dyDescent="0.25">
      <c r="B69" s="44"/>
      <c r="D69" t="s">
        <v>99</v>
      </c>
      <c r="E69" s="7">
        <f>+E67-E68</f>
        <v>3000</v>
      </c>
      <c r="F69" s="7"/>
    </row>
    <row r="70" spans="2:7" x14ac:dyDescent="0.25">
      <c r="B70" s="44"/>
      <c r="E70" s="7"/>
      <c r="F70" s="7"/>
      <c r="G70" s="7"/>
    </row>
    <row r="71" spans="2:7" x14ac:dyDescent="0.25">
      <c r="B71" s="44"/>
      <c r="D71" t="s">
        <v>129</v>
      </c>
      <c r="E71" s="7"/>
      <c r="F71" s="7"/>
      <c r="G71" s="7"/>
    </row>
    <row r="72" spans="2:7" x14ac:dyDescent="0.25">
      <c r="B72" s="44"/>
      <c r="E72" s="7"/>
      <c r="F72" s="7"/>
      <c r="G72" s="7"/>
    </row>
    <row r="73" spans="2:7" x14ac:dyDescent="0.25">
      <c r="B73" s="44"/>
      <c r="D73" s="50" t="s">
        <v>62</v>
      </c>
      <c r="E73" s="49" t="s">
        <v>63</v>
      </c>
      <c r="F73" s="49" t="s">
        <v>64</v>
      </c>
      <c r="G73" s="7"/>
    </row>
    <row r="74" spans="2:7" x14ac:dyDescent="0.25">
      <c r="B74" s="44"/>
      <c r="D74" s="56" t="s">
        <v>87</v>
      </c>
      <c r="E74" s="46">
        <f>+E69*25%</f>
        <v>750</v>
      </c>
      <c r="F74" s="46"/>
      <c r="G74" s="7"/>
    </row>
    <row r="75" spans="2:7" x14ac:dyDescent="0.25">
      <c r="B75" s="44"/>
      <c r="D75" s="56" t="s">
        <v>65</v>
      </c>
      <c r="E75" s="46"/>
      <c r="F75" s="46">
        <f>+E74</f>
        <v>750</v>
      </c>
      <c r="G75" s="7"/>
    </row>
    <row r="76" spans="2:7" x14ac:dyDescent="0.25">
      <c r="B76" s="44"/>
      <c r="G76" s="7"/>
    </row>
    <row r="77" spans="2:7" x14ac:dyDescent="0.25">
      <c r="B77" s="44"/>
      <c r="G77" s="7"/>
    </row>
    <row r="78" spans="2:7" x14ac:dyDescent="0.25">
      <c r="B78" s="80" t="s">
        <v>162</v>
      </c>
      <c r="D78" s="55" t="s">
        <v>155</v>
      </c>
      <c r="G78" s="7"/>
    </row>
    <row r="79" spans="2:7" x14ac:dyDescent="0.25">
      <c r="B79" s="44"/>
      <c r="G79" s="7"/>
    </row>
    <row r="80" spans="2:7" x14ac:dyDescent="0.25">
      <c r="B80" s="44"/>
      <c r="D80" t="s">
        <v>1</v>
      </c>
      <c r="E80" s="53">
        <v>12000</v>
      </c>
      <c r="G80" s="7" t="s">
        <v>161</v>
      </c>
    </row>
    <row r="81" spans="2:7" x14ac:dyDescent="0.25">
      <c r="B81" s="44"/>
      <c r="G81" s="7"/>
    </row>
    <row r="82" spans="2:7" x14ac:dyDescent="0.25">
      <c r="B82" s="44"/>
      <c r="D82" t="s">
        <v>160</v>
      </c>
      <c r="G82" s="7"/>
    </row>
    <row r="83" spans="2:7" x14ac:dyDescent="0.25">
      <c r="B83" s="44"/>
      <c r="G83" s="7"/>
    </row>
    <row r="84" spans="2:7" x14ac:dyDescent="0.25">
      <c r="B84" s="44"/>
      <c r="D84" t="s">
        <v>156</v>
      </c>
      <c r="G84" s="7"/>
    </row>
    <row r="85" spans="2:7" x14ac:dyDescent="0.25">
      <c r="B85" s="44"/>
      <c r="D85" t="s">
        <v>157</v>
      </c>
      <c r="G85" s="7"/>
    </row>
    <row r="86" spans="2:7" x14ac:dyDescent="0.25">
      <c r="B86" s="44"/>
      <c r="D86" t="s">
        <v>158</v>
      </c>
      <c r="G86" s="7"/>
    </row>
    <row r="87" spans="2:7" x14ac:dyDescent="0.25">
      <c r="B87" s="44"/>
      <c r="D87" t="s">
        <v>159</v>
      </c>
      <c r="G87" s="7"/>
    </row>
    <row r="88" spans="2:7" x14ac:dyDescent="0.25">
      <c r="B88" s="44"/>
      <c r="G88" s="7"/>
    </row>
    <row r="89" spans="2:7" x14ac:dyDescent="0.25">
      <c r="B89" s="44"/>
      <c r="D89" t="s">
        <v>163</v>
      </c>
      <c r="G89" s="7"/>
    </row>
    <row r="90" spans="2:7" x14ac:dyDescent="0.25">
      <c r="B90" s="44"/>
    </row>
    <row r="91" spans="2:7" x14ac:dyDescent="0.25">
      <c r="B91" s="80" t="s">
        <v>164</v>
      </c>
      <c r="D91" s="55" t="s">
        <v>165</v>
      </c>
    </row>
    <row r="93" spans="2:7" x14ac:dyDescent="0.25">
      <c r="D93" t="s">
        <v>166</v>
      </c>
    </row>
    <row r="94" spans="2:7" x14ac:dyDescent="0.25">
      <c r="D94" t="s">
        <v>167</v>
      </c>
    </row>
    <row r="96" spans="2:7" x14ac:dyDescent="0.25">
      <c r="D96" t="s">
        <v>168</v>
      </c>
    </row>
    <row r="97" spans="2:7" x14ac:dyDescent="0.25">
      <c r="D97" t="s">
        <v>175</v>
      </c>
    </row>
    <row r="99" spans="2:7" x14ac:dyDescent="0.25">
      <c r="D99" s="68" t="s">
        <v>169</v>
      </c>
    </row>
    <row r="100" spans="2:7" x14ac:dyDescent="0.25">
      <c r="D100" s="68" t="s">
        <v>170</v>
      </c>
    </row>
    <row r="101" spans="2:7" x14ac:dyDescent="0.25">
      <c r="D101" s="68" t="s">
        <v>171</v>
      </c>
    </row>
    <row r="102" spans="2:7" x14ac:dyDescent="0.25">
      <c r="D102" s="68" t="s">
        <v>172</v>
      </c>
    </row>
    <row r="103" spans="2:7" x14ac:dyDescent="0.25">
      <c r="D103" s="68" t="s">
        <v>173</v>
      </c>
    </row>
    <row r="104" spans="2:7" x14ac:dyDescent="0.25">
      <c r="D104" s="68" t="s">
        <v>174</v>
      </c>
    </row>
    <row r="106" spans="2:7" x14ac:dyDescent="0.25">
      <c r="B106" s="80" t="s">
        <v>177</v>
      </c>
      <c r="D106" s="55" t="s">
        <v>176</v>
      </c>
    </row>
    <row r="108" spans="2:7" x14ac:dyDescent="0.25">
      <c r="D108" t="s">
        <v>1</v>
      </c>
      <c r="E108" s="7">
        <v>1000</v>
      </c>
      <c r="G108" t="s">
        <v>161</v>
      </c>
    </row>
    <row r="110" spans="2:7" x14ac:dyDescent="0.25">
      <c r="D110" t="s">
        <v>160</v>
      </c>
    </row>
    <row r="113" spans="2:6" x14ac:dyDescent="0.25">
      <c r="B113" s="80" t="s">
        <v>178</v>
      </c>
      <c r="D113" s="55" t="s">
        <v>182</v>
      </c>
    </row>
    <row r="114" spans="2:6" ht="15.75" x14ac:dyDescent="0.25">
      <c r="D114" s="48"/>
    </row>
    <row r="115" spans="2:6" x14ac:dyDescent="0.25">
      <c r="D115" t="s">
        <v>1</v>
      </c>
      <c r="E115" s="7">
        <v>47000</v>
      </c>
    </row>
    <row r="116" spans="2:6" ht="15.75" x14ac:dyDescent="0.25">
      <c r="D116" s="48"/>
    </row>
    <row r="117" spans="2:6" x14ac:dyDescent="0.25">
      <c r="D117" t="s">
        <v>180</v>
      </c>
    </row>
    <row r="118" spans="2:6" ht="15.75" x14ac:dyDescent="0.25">
      <c r="D118" s="48"/>
    </row>
    <row r="119" spans="2:6" ht="15.75" x14ac:dyDescent="0.25">
      <c r="D119" s="48"/>
    </row>
    <row r="120" spans="2:6" x14ac:dyDescent="0.25">
      <c r="B120" s="80" t="s">
        <v>179</v>
      </c>
      <c r="D120" s="55" t="s">
        <v>181</v>
      </c>
    </row>
    <row r="121" spans="2:6" ht="15.75" x14ac:dyDescent="0.25">
      <c r="D121" s="48"/>
    </row>
    <row r="122" spans="2:6" x14ac:dyDescent="0.25">
      <c r="D122" t="s">
        <v>1</v>
      </c>
      <c r="E122" s="7">
        <v>10000</v>
      </c>
    </row>
    <row r="123" spans="2:6" ht="15.75" x14ac:dyDescent="0.25">
      <c r="D123" s="48"/>
    </row>
    <row r="124" spans="2:6" x14ac:dyDescent="0.25">
      <c r="D124" t="s">
        <v>183</v>
      </c>
    </row>
    <row r="125" spans="2:6" x14ac:dyDescent="0.25">
      <c r="D125" t="s">
        <v>184</v>
      </c>
      <c r="E125" s="7"/>
    </row>
    <row r="128" spans="2:6" x14ac:dyDescent="0.25">
      <c r="C128" s="69"/>
      <c r="D128" s="69" t="s">
        <v>185</v>
      </c>
      <c r="E128" s="69"/>
      <c r="F128" s="69"/>
    </row>
    <row r="129" spans="2:7" ht="15.75" thickBot="1" x14ac:dyDescent="0.3">
      <c r="C129" s="69"/>
      <c r="D129" s="69"/>
      <c r="E129" s="69"/>
      <c r="F129" s="69"/>
    </row>
    <row r="130" spans="2:7" ht="15.75" thickBot="1" x14ac:dyDescent="0.3">
      <c r="C130" s="69"/>
      <c r="D130" s="70" t="s">
        <v>76</v>
      </c>
      <c r="E130" s="71" t="s">
        <v>1</v>
      </c>
      <c r="F130" s="69"/>
    </row>
    <row r="131" spans="2:7" ht="30.75" thickBot="1" x14ac:dyDescent="0.3">
      <c r="B131" s="44"/>
      <c r="C131" s="69"/>
      <c r="D131" s="72" t="s">
        <v>73</v>
      </c>
      <c r="E131" s="73">
        <v>50000</v>
      </c>
      <c r="F131" s="69"/>
    </row>
    <row r="132" spans="2:7" ht="15.75" thickBot="1" x14ac:dyDescent="0.3">
      <c r="B132" s="44"/>
      <c r="C132" s="69"/>
      <c r="D132" s="72" t="s">
        <v>182</v>
      </c>
      <c r="E132" s="73">
        <v>447000</v>
      </c>
      <c r="F132" s="69"/>
    </row>
    <row r="133" spans="2:7" ht="15.75" thickBot="1" x14ac:dyDescent="0.3">
      <c r="B133" s="44"/>
      <c r="C133" s="69"/>
      <c r="D133" s="72" t="s">
        <v>74</v>
      </c>
      <c r="E133" s="73">
        <v>-10000</v>
      </c>
      <c r="F133" s="69"/>
    </row>
    <row r="134" spans="2:7" ht="15.75" thickBot="1" x14ac:dyDescent="0.3">
      <c r="B134" s="44"/>
      <c r="C134" s="69"/>
      <c r="D134" s="74" t="s">
        <v>75</v>
      </c>
      <c r="E134" s="75">
        <f>SUM(E131:E133)</f>
        <v>487000</v>
      </c>
      <c r="F134" s="69"/>
    </row>
    <row r="135" spans="2:7" x14ac:dyDescent="0.25">
      <c r="B135" s="44"/>
      <c r="C135" s="69"/>
      <c r="D135" s="69"/>
      <c r="E135" s="69"/>
      <c r="F135" s="69"/>
    </row>
    <row r="136" spans="2:7" x14ac:dyDescent="0.25">
      <c r="B136" s="44"/>
      <c r="C136" s="69"/>
      <c r="D136" s="69" t="s">
        <v>186</v>
      </c>
      <c r="E136" s="69"/>
      <c r="F136" s="69"/>
    </row>
    <row r="137" spans="2:7" x14ac:dyDescent="0.25">
      <c r="B137" s="44"/>
      <c r="C137" s="69"/>
      <c r="D137" s="69" t="s">
        <v>187</v>
      </c>
      <c r="E137" s="69"/>
      <c r="F137" s="69"/>
    </row>
    <row r="138" spans="2:7" x14ac:dyDescent="0.25">
      <c r="B138" s="44"/>
    </row>
    <row r="139" spans="2:7" x14ac:dyDescent="0.25">
      <c r="B139" s="44"/>
    </row>
    <row r="140" spans="2:7" x14ac:dyDescent="0.25">
      <c r="B140" s="80" t="s">
        <v>188</v>
      </c>
      <c r="D140" s="55" t="s">
        <v>104</v>
      </c>
      <c r="E140" s="7"/>
      <c r="F140" s="7"/>
    </row>
    <row r="141" spans="2:7" x14ac:dyDescent="0.25">
      <c r="B141" s="44"/>
      <c r="E141" s="7"/>
      <c r="F141" s="7"/>
    </row>
    <row r="142" spans="2:7" x14ac:dyDescent="0.25">
      <c r="B142" s="44"/>
      <c r="D142" t="s">
        <v>105</v>
      </c>
      <c r="E142" s="12">
        <f>+ETCPN!C24</f>
        <v>2700</v>
      </c>
      <c r="F142" s="77"/>
      <c r="G142" t="s">
        <v>257</v>
      </c>
    </row>
    <row r="143" spans="2:7" x14ac:dyDescent="0.25">
      <c r="B143" s="44"/>
      <c r="D143" t="s">
        <v>106</v>
      </c>
      <c r="E143" s="108">
        <v>0.1</v>
      </c>
      <c r="F143" s="77"/>
      <c r="G143" t="s">
        <v>194</v>
      </c>
    </row>
    <row r="144" spans="2:7" x14ac:dyDescent="0.25">
      <c r="B144" s="44"/>
      <c r="D144" s="16" t="s">
        <v>107</v>
      </c>
      <c r="E144" s="109">
        <f>+E142*E143</f>
        <v>270</v>
      </c>
      <c r="F144" s="77"/>
    </row>
    <row r="145" spans="2:7" x14ac:dyDescent="0.25">
      <c r="B145" s="44"/>
      <c r="E145" s="7"/>
      <c r="F145" s="7"/>
    </row>
    <row r="146" spans="2:7" x14ac:dyDescent="0.25">
      <c r="B146" s="80" t="s">
        <v>188</v>
      </c>
      <c r="D146" s="55" t="s">
        <v>108</v>
      </c>
      <c r="E146" s="7"/>
      <c r="F146" s="7"/>
    </row>
    <row r="147" spans="2:7" x14ac:dyDescent="0.25">
      <c r="B147" s="44"/>
      <c r="E147" s="7"/>
      <c r="F147" s="7"/>
    </row>
    <row r="148" spans="2:7" x14ac:dyDescent="0.25">
      <c r="B148" s="44"/>
      <c r="D148" t="s">
        <v>109</v>
      </c>
      <c r="E148" s="7">
        <f>+'Liquidación IS'!D28</f>
        <v>479630</v>
      </c>
      <c r="F148" s="7"/>
    </row>
    <row r="149" spans="2:7" x14ac:dyDescent="0.25">
      <c r="B149" s="44"/>
      <c r="D149" t="s">
        <v>106</v>
      </c>
      <c r="E149" s="58">
        <v>0.1</v>
      </c>
      <c r="F149" s="7"/>
      <c r="G149" t="s">
        <v>195</v>
      </c>
    </row>
    <row r="150" spans="2:7" x14ac:dyDescent="0.25">
      <c r="B150" s="44"/>
      <c r="D150" s="16" t="s">
        <v>196</v>
      </c>
      <c r="E150" s="53">
        <f>+E148*E149</f>
        <v>47963</v>
      </c>
      <c r="F150" s="7"/>
    </row>
    <row r="151" spans="2:7" x14ac:dyDescent="0.25">
      <c r="B151" s="44"/>
      <c r="E151" s="7"/>
      <c r="F151" s="7"/>
    </row>
    <row r="152" spans="2:7" x14ac:dyDescent="0.25">
      <c r="B152" s="44"/>
      <c r="E152" s="7"/>
      <c r="F152" s="7"/>
    </row>
    <row r="153" spans="2:7" x14ac:dyDescent="0.25">
      <c r="B153" s="44"/>
      <c r="D153" s="50" t="s">
        <v>62</v>
      </c>
      <c r="E153" s="49" t="s">
        <v>63</v>
      </c>
      <c r="F153" s="49" t="s">
        <v>64</v>
      </c>
    </row>
    <row r="154" spans="2:7" x14ac:dyDescent="0.25">
      <c r="B154" s="44"/>
      <c r="D154" s="56" t="s">
        <v>65</v>
      </c>
      <c r="E154" s="46">
        <f>+E150*25%</f>
        <v>11990.75</v>
      </c>
      <c r="F154" s="46"/>
    </row>
    <row r="155" spans="2:7" x14ac:dyDescent="0.25">
      <c r="B155" s="44"/>
      <c r="D155" s="56" t="s">
        <v>110</v>
      </c>
      <c r="E155" s="46"/>
      <c r="F155" s="46">
        <f>+E154</f>
        <v>11990.75</v>
      </c>
    </row>
    <row r="156" spans="2:7" x14ac:dyDescent="0.25">
      <c r="B156" s="44"/>
    </row>
    <row r="157" spans="2:7" x14ac:dyDescent="0.25">
      <c r="B157" s="44"/>
    </row>
    <row r="158" spans="2:7" x14ac:dyDescent="0.25">
      <c r="B158" s="80" t="s">
        <v>193</v>
      </c>
      <c r="D158" s="55" t="s">
        <v>119</v>
      </c>
    </row>
    <row r="159" spans="2:7" x14ac:dyDescent="0.25">
      <c r="B159" s="44"/>
    </row>
    <row r="160" spans="2:7" x14ac:dyDescent="0.25">
      <c r="B160" s="44"/>
      <c r="D160" s="50" t="s">
        <v>113</v>
      </c>
      <c r="E160" s="49" t="s">
        <v>114</v>
      </c>
    </row>
    <row r="161" spans="2:5" x14ac:dyDescent="0.25">
      <c r="B161" s="44"/>
      <c r="D161" s="56" t="s">
        <v>115</v>
      </c>
      <c r="E161" s="46">
        <v>70000</v>
      </c>
    </row>
    <row r="162" spans="2:5" x14ac:dyDescent="0.25">
      <c r="B162" s="44"/>
      <c r="D162" s="56" t="s">
        <v>116</v>
      </c>
      <c r="E162" s="46">
        <v>-10000</v>
      </c>
    </row>
    <row r="163" spans="2:5" x14ac:dyDescent="0.25">
      <c r="B163" s="44"/>
      <c r="D163" s="56" t="s">
        <v>117</v>
      </c>
      <c r="E163" s="46">
        <v>-15000</v>
      </c>
    </row>
    <row r="164" spans="2:5" x14ac:dyDescent="0.25">
      <c r="B164" s="44"/>
      <c r="D164" s="50" t="s">
        <v>118</v>
      </c>
      <c r="E164" s="49">
        <v>45000</v>
      </c>
    </row>
    <row r="165" spans="2:5" x14ac:dyDescent="0.25">
      <c r="B165" s="44"/>
      <c r="D165" s="56" t="s">
        <v>198</v>
      </c>
      <c r="E165" s="78">
        <v>0.12</v>
      </c>
    </row>
    <row r="166" spans="2:5" x14ac:dyDescent="0.25">
      <c r="B166" s="44"/>
      <c r="D166" s="50" t="s">
        <v>199</v>
      </c>
      <c r="E166" s="49">
        <f>+E164*E165</f>
        <v>5400</v>
      </c>
    </row>
    <row r="167" spans="2:5" x14ac:dyDescent="0.25">
      <c r="B167" s="44"/>
    </row>
    <row r="168" spans="2:5" x14ac:dyDescent="0.25">
      <c r="B168" s="44"/>
    </row>
    <row r="169" spans="2:5" x14ac:dyDescent="0.25">
      <c r="B169" s="80" t="s">
        <v>200</v>
      </c>
      <c r="D169" s="80" t="s">
        <v>201</v>
      </c>
    </row>
    <row r="170" spans="2:5" x14ac:dyDescent="0.25">
      <c r="B170" s="44"/>
    </row>
    <row r="171" spans="2:5" x14ac:dyDescent="0.25">
      <c r="B171" s="44"/>
      <c r="D171" t="s">
        <v>1</v>
      </c>
      <c r="E171" s="7">
        <v>3200</v>
      </c>
    </row>
    <row r="172" spans="2:5" x14ac:dyDescent="0.25">
      <c r="B172" s="44"/>
    </row>
    <row r="173" spans="2:5" x14ac:dyDescent="0.25">
      <c r="B173" s="44"/>
      <c r="D173" t="s">
        <v>202</v>
      </c>
    </row>
    <row r="174" spans="2:5" x14ac:dyDescent="0.25">
      <c r="B174" s="44"/>
    </row>
    <row r="175" spans="2:5" x14ac:dyDescent="0.25">
      <c r="B175" s="80" t="s">
        <v>203</v>
      </c>
      <c r="D175" s="80" t="s">
        <v>206</v>
      </c>
    </row>
    <row r="176" spans="2:5" x14ac:dyDescent="0.25">
      <c r="B176" s="44"/>
    </row>
    <row r="177" spans="2:7" x14ac:dyDescent="0.25">
      <c r="B177" s="44"/>
      <c r="D177" t="s">
        <v>204</v>
      </c>
      <c r="E177" s="7">
        <v>3000</v>
      </c>
    </row>
    <row r="179" spans="2:7" x14ac:dyDescent="0.25">
      <c r="D179" s="13" t="s">
        <v>205</v>
      </c>
    </row>
    <row r="182" spans="2:7" x14ac:dyDescent="0.25">
      <c r="B182" s="80" t="s">
        <v>218</v>
      </c>
      <c r="D182" s="80" t="s">
        <v>207</v>
      </c>
    </row>
    <row r="184" spans="2:7" x14ac:dyDescent="0.25">
      <c r="D184" t="s">
        <v>208</v>
      </c>
      <c r="E184" s="7">
        <v>30000</v>
      </c>
      <c r="G184" s="44"/>
    </row>
    <row r="185" spans="2:7" ht="15.75" thickBot="1" x14ac:dyDescent="0.3">
      <c r="D185" t="s">
        <v>215</v>
      </c>
      <c r="E185" s="82">
        <v>-3000</v>
      </c>
      <c r="G185" s="44" t="s">
        <v>213</v>
      </c>
    </row>
    <row r="186" spans="2:7" x14ac:dyDescent="0.25">
      <c r="D186" t="s">
        <v>216</v>
      </c>
      <c r="E186" s="7">
        <f>+E184+E185</f>
        <v>27000</v>
      </c>
      <c r="G186" s="44"/>
    </row>
    <row r="187" spans="2:7" x14ac:dyDescent="0.25">
      <c r="D187" t="s">
        <v>210</v>
      </c>
      <c r="E187" s="83">
        <v>0.5</v>
      </c>
      <c r="G187" s="44"/>
    </row>
    <row r="188" spans="2:7" ht="15.75" thickBot="1" x14ac:dyDescent="0.3">
      <c r="D188" t="s">
        <v>209</v>
      </c>
      <c r="E188" s="84">
        <v>0.25</v>
      </c>
    </row>
    <row r="189" spans="2:7" x14ac:dyDescent="0.25">
      <c r="D189" s="16" t="s">
        <v>211</v>
      </c>
      <c r="E189" s="53">
        <f>+E186*E187*E188</f>
        <v>3375</v>
      </c>
      <c r="G189" s="44" t="s">
        <v>212</v>
      </c>
    </row>
    <row r="192" spans="2:7" x14ac:dyDescent="0.25">
      <c r="D192" t="s">
        <v>214</v>
      </c>
    </row>
    <row r="194" spans="2:9" x14ac:dyDescent="0.25">
      <c r="B194" s="80" t="s">
        <v>219</v>
      </c>
      <c r="D194" s="80" t="s">
        <v>220</v>
      </c>
    </row>
    <row r="196" spans="2:9" x14ac:dyDescent="0.25">
      <c r="D196" t="s">
        <v>1</v>
      </c>
      <c r="E196" s="7">
        <v>2500</v>
      </c>
      <c r="G196" t="s">
        <v>222</v>
      </c>
    </row>
    <row r="198" spans="2:9" x14ac:dyDescent="0.25">
      <c r="B198" s="80" t="s">
        <v>228</v>
      </c>
      <c r="D198" s="80" t="s">
        <v>223</v>
      </c>
    </row>
    <row r="200" spans="2:9" x14ac:dyDescent="0.25">
      <c r="D200" t="s">
        <v>224</v>
      </c>
    </row>
    <row r="201" spans="2:9" x14ac:dyDescent="0.25">
      <c r="D201" t="s">
        <v>225</v>
      </c>
    </row>
    <row r="202" spans="2:9" x14ac:dyDescent="0.25">
      <c r="D202" t="s">
        <v>226</v>
      </c>
      <c r="I202" s="81"/>
    </row>
    <row r="204" spans="2:9" x14ac:dyDescent="0.25">
      <c r="D204" t="s">
        <v>227</v>
      </c>
    </row>
    <row r="206" spans="2:9" x14ac:dyDescent="0.25">
      <c r="B206" s="80" t="s">
        <v>192</v>
      </c>
      <c r="D206" s="80" t="s">
        <v>229</v>
      </c>
    </row>
    <row r="208" spans="2:9" x14ac:dyDescent="0.25">
      <c r="D208" t="s">
        <v>230</v>
      </c>
      <c r="E208" s="7">
        <v>100000</v>
      </c>
      <c r="F208" s="85" t="s">
        <v>232</v>
      </c>
    </row>
    <row r="209" spans="2:6" x14ac:dyDescent="0.25">
      <c r="D209" t="s">
        <v>231</v>
      </c>
      <c r="E209" s="7">
        <v>220000</v>
      </c>
      <c r="F209" s="85" t="s">
        <v>233</v>
      </c>
    </row>
    <row r="211" spans="2:6" x14ac:dyDescent="0.25">
      <c r="D211" t="s">
        <v>234</v>
      </c>
    </row>
    <row r="212" spans="2:6" x14ac:dyDescent="0.25">
      <c r="D212" t="s">
        <v>235</v>
      </c>
    </row>
    <row r="213" spans="2:6" ht="15.75" thickBot="1" x14ac:dyDescent="0.3"/>
    <row r="214" spans="2:6" x14ac:dyDescent="0.25">
      <c r="D214" s="86" t="s">
        <v>239</v>
      </c>
      <c r="E214" s="87"/>
    </row>
    <row r="215" spans="2:6" x14ac:dyDescent="0.25">
      <c r="D215" s="88" t="s">
        <v>237</v>
      </c>
      <c r="E215" s="89"/>
    </row>
    <row r="216" spans="2:6" ht="15.75" thickBot="1" x14ac:dyDescent="0.3">
      <c r="D216" s="90" t="s">
        <v>238</v>
      </c>
      <c r="E216" s="91"/>
    </row>
    <row r="221" spans="2:6" x14ac:dyDescent="0.25">
      <c r="B221" s="80" t="s">
        <v>264</v>
      </c>
      <c r="D221" s="80" t="s">
        <v>263</v>
      </c>
    </row>
    <row r="223" spans="2:6" ht="75" x14ac:dyDescent="0.25">
      <c r="D223" s="111" t="s">
        <v>265</v>
      </c>
    </row>
    <row r="225" spans="4:6" x14ac:dyDescent="0.25">
      <c r="D225" s="16" t="s">
        <v>266</v>
      </c>
    </row>
    <row r="226" spans="4:6" x14ac:dyDescent="0.25">
      <c r="D226" s="16" t="s">
        <v>267</v>
      </c>
      <c r="E226" s="7">
        <v>5000</v>
      </c>
      <c r="F226" t="s">
        <v>268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6"/>
  <sheetViews>
    <sheetView topLeftCell="A2" workbookViewId="0">
      <selection activeCell="H25" sqref="H25"/>
    </sheetView>
  </sheetViews>
  <sheetFormatPr baseColWidth="10" defaultRowHeight="15" x14ac:dyDescent="0.25"/>
  <cols>
    <col min="2" max="2" width="44.42578125" bestFit="1" customWidth="1"/>
    <col min="3" max="3" width="11.5703125" customWidth="1"/>
    <col min="5" max="5" width="2.28515625" customWidth="1"/>
  </cols>
  <sheetData>
    <row r="3" spans="2:6" ht="14.45" x14ac:dyDescent="0.3">
      <c r="B3" s="16" t="s">
        <v>242</v>
      </c>
      <c r="C3" s="16"/>
      <c r="D3" s="92">
        <f>+'Liquidación IS'!D5</f>
        <v>600000</v>
      </c>
    </row>
    <row r="5" spans="2:6" x14ac:dyDescent="0.25">
      <c r="B5" s="16" t="s">
        <v>243</v>
      </c>
      <c r="C5" s="16"/>
      <c r="D5" s="92">
        <f>-'Liquidación IS'!D48</f>
        <v>-95941.75</v>
      </c>
    </row>
    <row r="7" spans="2:6" ht="14.45" x14ac:dyDescent="0.3">
      <c r="B7" s="16" t="s">
        <v>244</v>
      </c>
      <c r="C7" s="16"/>
      <c r="D7" s="92">
        <f>SUM(C8:C15)</f>
        <v>7509.25</v>
      </c>
    </row>
    <row r="8" spans="2:6" x14ac:dyDescent="0.25">
      <c r="B8" t="s">
        <v>81</v>
      </c>
      <c r="C8" s="41">
        <f>+'Ajustes y comentarios'!F21</f>
        <v>1250</v>
      </c>
      <c r="D8" s="41"/>
    </row>
    <row r="9" spans="2:6" ht="14.45" x14ac:dyDescent="0.3">
      <c r="B9" t="s">
        <v>245</v>
      </c>
      <c r="C9" s="41">
        <f>+'Ajustes y comentarios'!F34</f>
        <v>17500</v>
      </c>
      <c r="D9" s="41"/>
      <c r="F9" t="s">
        <v>271</v>
      </c>
    </row>
    <row r="10" spans="2:6" ht="14.45" x14ac:dyDescent="0.3">
      <c r="B10" t="s">
        <v>246</v>
      </c>
      <c r="C10" s="41">
        <f>+'Ajustes y comentarios'!F75</f>
        <v>750</v>
      </c>
      <c r="D10" s="41"/>
    </row>
    <row r="11" spans="2:6" x14ac:dyDescent="0.25">
      <c r="B11" t="s">
        <v>247</v>
      </c>
      <c r="C11" s="41">
        <f>-'Ajustes y comentarios'!E154</f>
        <v>-11990.75</v>
      </c>
      <c r="D11" s="41"/>
    </row>
    <row r="12" spans="2:6" ht="14.45" x14ac:dyDescent="0.3">
      <c r="C12" s="41"/>
      <c r="D12" s="41"/>
    </row>
    <row r="13" spans="2:6" ht="14.45" x14ac:dyDescent="0.3">
      <c r="B13" s="16" t="s">
        <v>248</v>
      </c>
      <c r="C13" s="92"/>
      <c r="D13" s="92">
        <f>+D3+D5+D7</f>
        <v>511567.5</v>
      </c>
    </row>
    <row r="14" spans="2:6" ht="14.45" x14ac:dyDescent="0.3">
      <c r="C14" s="41"/>
      <c r="D14" s="41"/>
    </row>
    <row r="15" spans="2:6" ht="14.45" x14ac:dyDescent="0.3">
      <c r="C15" s="41"/>
      <c r="D15" s="41"/>
    </row>
    <row r="16" spans="2:6" ht="14.45" x14ac:dyDescent="0.3">
      <c r="C16" s="41"/>
      <c r="D16" s="4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E12" sqref="E12"/>
    </sheetView>
  </sheetViews>
  <sheetFormatPr baseColWidth="10" defaultRowHeight="15" x14ac:dyDescent="0.25"/>
  <cols>
    <col min="2" max="2" width="59.140625" bestFit="1" customWidth="1"/>
    <col min="3" max="3" width="14.28515625" bestFit="1" customWidth="1"/>
    <col min="4" max="4" width="2.85546875" customWidth="1"/>
    <col min="5" max="5" width="69.28515625" customWidth="1"/>
  </cols>
  <sheetData>
    <row r="2" spans="2:6" thickBot="1" x14ac:dyDescent="0.35"/>
    <row r="3" spans="2:6" ht="16.149999999999999" thickBot="1" x14ac:dyDescent="0.35">
      <c r="B3" s="21" t="s">
        <v>16</v>
      </c>
      <c r="C3" s="22" t="s">
        <v>286</v>
      </c>
      <c r="E3" s="23" t="s">
        <v>25</v>
      </c>
    </row>
    <row r="4" spans="2:6" ht="15.6" x14ac:dyDescent="0.3">
      <c r="B4" s="19"/>
      <c r="C4" s="20"/>
    </row>
    <row r="5" spans="2:6" ht="15.75" x14ac:dyDescent="0.25">
      <c r="B5" s="24" t="s">
        <v>24</v>
      </c>
      <c r="C5" s="93">
        <f>+'Determinación Rdo Contable'!D13</f>
        <v>511567.5</v>
      </c>
      <c r="E5" s="16" t="s">
        <v>249</v>
      </c>
      <c r="F5" s="43"/>
    </row>
    <row r="6" spans="2:6" ht="15.6" x14ac:dyDescent="0.3">
      <c r="B6" s="19"/>
      <c r="C6" s="93"/>
      <c r="E6" s="16"/>
    </row>
    <row r="7" spans="2:6" ht="15.6" x14ac:dyDescent="0.3">
      <c r="B7" s="110" t="s">
        <v>17</v>
      </c>
      <c r="C7" s="94"/>
    </row>
    <row r="8" spans="2:6" ht="15.6" x14ac:dyDescent="0.3">
      <c r="B8" s="14" t="s">
        <v>18</v>
      </c>
      <c r="C8" s="94">
        <v>-10000</v>
      </c>
    </row>
    <row r="9" spans="2:6" ht="15.6" x14ac:dyDescent="0.3">
      <c r="B9" s="14" t="s">
        <v>260</v>
      </c>
      <c r="C9" s="94">
        <v>2500</v>
      </c>
    </row>
    <row r="10" spans="2:6" ht="15.6" x14ac:dyDescent="0.3">
      <c r="B10" s="24" t="s">
        <v>19</v>
      </c>
      <c r="C10" s="95">
        <f>+C8+C9</f>
        <v>-7500</v>
      </c>
    </row>
    <row r="11" spans="2:6" ht="15.6" x14ac:dyDescent="0.3">
      <c r="B11" s="19"/>
      <c r="C11" s="95"/>
    </row>
    <row r="12" spans="2:6" ht="15.75" x14ac:dyDescent="0.25">
      <c r="B12" s="110" t="s">
        <v>20</v>
      </c>
      <c r="C12" s="96"/>
    </row>
    <row r="13" spans="2:6" ht="15.6" x14ac:dyDescent="0.3">
      <c r="B13" s="15" t="s">
        <v>21</v>
      </c>
      <c r="C13" s="96">
        <f>-100000*0.2</f>
        <v>-20000</v>
      </c>
    </row>
    <row r="14" spans="2:6" ht="15.6" x14ac:dyDescent="0.3">
      <c r="B14" s="15" t="s">
        <v>261</v>
      </c>
      <c r="C14" s="96">
        <f>-C13*0.25</f>
        <v>5000</v>
      </c>
    </row>
    <row r="15" spans="2:6" ht="15.75" x14ac:dyDescent="0.25">
      <c r="B15" s="24" t="s">
        <v>22</v>
      </c>
      <c r="C15" s="95">
        <f>+C13+C14</f>
        <v>-15000</v>
      </c>
    </row>
    <row r="16" spans="2:6" ht="15.6" x14ac:dyDescent="0.3">
      <c r="B16" s="19"/>
      <c r="C16" s="96"/>
    </row>
    <row r="17" spans="2:3" ht="15.6" x14ac:dyDescent="0.3">
      <c r="B17" s="25" t="s">
        <v>23</v>
      </c>
      <c r="C17" s="95">
        <f>+C5+C10+C15</f>
        <v>489067.5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topLeftCell="A16" zoomScaleNormal="100" workbookViewId="0">
      <selection activeCell="E29" sqref="E29"/>
    </sheetView>
  </sheetViews>
  <sheetFormatPr baseColWidth="10" defaultRowHeight="15" x14ac:dyDescent="0.25"/>
  <cols>
    <col min="2" max="2" width="44.7109375" customWidth="1"/>
    <col min="3" max="3" width="13.28515625" bestFit="1" customWidth="1"/>
    <col min="4" max="4" width="14.140625" bestFit="1" customWidth="1"/>
    <col min="5" max="5" width="12.28515625" customWidth="1"/>
    <col min="6" max="6" width="11.7109375" bestFit="1" customWidth="1"/>
    <col min="7" max="7" width="13.5703125" customWidth="1"/>
    <col min="8" max="8" width="12.5703125" bestFit="1" customWidth="1"/>
    <col min="9" max="9" width="12.85546875" customWidth="1"/>
    <col min="10" max="10" width="11.7109375" bestFit="1" customWidth="1"/>
    <col min="11" max="11" width="12.5703125" bestFit="1" customWidth="1"/>
  </cols>
  <sheetData>
    <row r="2" spans="2:13" ht="14.45" x14ac:dyDescent="0.3">
      <c r="B2" s="130" t="s">
        <v>59</v>
      </c>
      <c r="C2" s="130"/>
      <c r="D2" s="130"/>
      <c r="E2" s="130"/>
      <c r="F2" s="130"/>
      <c r="G2" s="130"/>
      <c r="H2" s="130"/>
      <c r="I2" s="130"/>
      <c r="J2" s="130"/>
      <c r="K2" s="130"/>
    </row>
    <row r="4" spans="2:13" x14ac:dyDescent="0.25">
      <c r="B4" s="97"/>
      <c r="C4" s="133" t="s">
        <v>26</v>
      </c>
      <c r="D4" s="134"/>
      <c r="E4" s="135" t="s">
        <v>27</v>
      </c>
      <c r="F4" s="131" t="s">
        <v>28</v>
      </c>
      <c r="G4" s="131" t="s">
        <v>259</v>
      </c>
      <c r="H4" s="131" t="s">
        <v>29</v>
      </c>
      <c r="I4" s="131" t="s">
        <v>38</v>
      </c>
      <c r="J4" s="131" t="s">
        <v>30</v>
      </c>
      <c r="K4" s="131" t="s">
        <v>31</v>
      </c>
    </row>
    <row r="5" spans="2:13" ht="36" customHeight="1" x14ac:dyDescent="0.25">
      <c r="B5" s="98"/>
      <c r="C5" s="99" t="s">
        <v>77</v>
      </c>
      <c r="D5" s="100" t="s">
        <v>78</v>
      </c>
      <c r="E5" s="136"/>
      <c r="F5" s="132"/>
      <c r="G5" s="132"/>
      <c r="H5" s="132"/>
      <c r="I5" s="132"/>
      <c r="J5" s="132"/>
      <c r="K5" s="132"/>
    </row>
    <row r="6" spans="2:13" ht="14.45" x14ac:dyDescent="0.3">
      <c r="B6" s="98"/>
      <c r="C6" s="101"/>
      <c r="D6" s="101"/>
      <c r="E6" s="101"/>
      <c r="F6" s="102"/>
      <c r="G6" s="102"/>
      <c r="H6" s="101"/>
      <c r="I6" s="98"/>
      <c r="J6" s="98"/>
      <c r="K6" s="98"/>
    </row>
    <row r="7" spans="2:13" ht="14.45" x14ac:dyDescent="0.3">
      <c r="B7" s="103" t="s">
        <v>287</v>
      </c>
      <c r="C7" s="104">
        <v>50000</v>
      </c>
      <c r="D7" s="104"/>
      <c r="E7" s="104">
        <v>200000</v>
      </c>
      <c r="F7" s="104">
        <v>11000</v>
      </c>
      <c r="G7" s="104"/>
      <c r="H7" s="104">
        <v>5000</v>
      </c>
      <c r="I7" s="104"/>
      <c r="J7" s="104">
        <v>75000</v>
      </c>
      <c r="K7" s="104">
        <f>SUM(C7:J7)</f>
        <v>341000</v>
      </c>
    </row>
    <row r="8" spans="2:13" ht="14.45" x14ac:dyDescent="0.3">
      <c r="B8" s="105" t="s">
        <v>288</v>
      </c>
      <c r="C8" s="106">
        <f t="shared" ref="C8:J8" si="0">SUM(C7:C7)</f>
        <v>50000</v>
      </c>
      <c r="D8" s="106">
        <f t="shared" si="0"/>
        <v>0</v>
      </c>
      <c r="E8" s="106">
        <f t="shared" si="0"/>
        <v>200000</v>
      </c>
      <c r="F8" s="106">
        <f t="shared" si="0"/>
        <v>11000</v>
      </c>
      <c r="G8" s="106"/>
      <c r="H8" s="106">
        <f t="shared" si="0"/>
        <v>5000</v>
      </c>
      <c r="I8" s="106">
        <f t="shared" si="0"/>
        <v>0</v>
      </c>
      <c r="J8" s="106">
        <f t="shared" si="0"/>
        <v>75000</v>
      </c>
      <c r="K8" s="106">
        <f t="shared" ref="K8:K16" si="1">SUM(C8:J8)</f>
        <v>341000</v>
      </c>
    </row>
    <row r="9" spans="2:13" ht="14.45" x14ac:dyDescent="0.3">
      <c r="B9" s="103" t="s">
        <v>37</v>
      </c>
      <c r="C9" s="104"/>
      <c r="D9" s="104"/>
      <c r="E9" s="104"/>
      <c r="F9" s="104"/>
      <c r="G9" s="104"/>
      <c r="H9" s="104">
        <f>+EIGR!C5</f>
        <v>511567.5</v>
      </c>
      <c r="I9" s="104">
        <f>+EIGR!C10</f>
        <v>-7500</v>
      </c>
      <c r="J9" s="104">
        <f>+EIGR!C15</f>
        <v>-15000</v>
      </c>
      <c r="K9" s="104">
        <f t="shared" si="1"/>
        <v>489067.5</v>
      </c>
      <c r="L9" s="52">
        <f>+K9-EIGR!C17</f>
        <v>0</v>
      </c>
    </row>
    <row r="10" spans="2:13" ht="14.45" x14ac:dyDescent="0.3">
      <c r="B10" s="103" t="s">
        <v>32</v>
      </c>
      <c r="C10" s="104">
        <v>150000</v>
      </c>
      <c r="D10" s="104">
        <v>-75000</v>
      </c>
      <c r="E10" s="104"/>
      <c r="F10" s="104"/>
      <c r="G10" s="104"/>
      <c r="H10" s="104"/>
      <c r="I10" s="104"/>
      <c r="J10" s="104"/>
      <c r="K10" s="104">
        <f t="shared" si="1"/>
        <v>75000</v>
      </c>
    </row>
    <row r="11" spans="2:13" ht="14.45" x14ac:dyDescent="0.3">
      <c r="B11" s="103" t="s">
        <v>33</v>
      </c>
      <c r="C11" s="104">
        <v>150000</v>
      </c>
      <c r="D11" s="104">
        <v>-75000</v>
      </c>
      <c r="E11" s="104"/>
      <c r="F11" s="104">
        <v>-100</v>
      </c>
      <c r="G11" s="104"/>
      <c r="H11" s="104"/>
      <c r="I11" s="104"/>
      <c r="J11" s="104"/>
      <c r="K11" s="104">
        <f t="shared" si="1"/>
        <v>74900</v>
      </c>
    </row>
    <row r="12" spans="2:13" x14ac:dyDescent="0.25">
      <c r="B12" s="103" t="s">
        <v>34</v>
      </c>
      <c r="C12" s="104"/>
      <c r="D12" s="104"/>
      <c r="E12" s="104"/>
      <c r="F12" s="107"/>
      <c r="G12" s="107"/>
      <c r="H12" s="104">
        <v>-1700</v>
      </c>
      <c r="I12" s="104"/>
      <c r="J12" s="104"/>
      <c r="K12" s="104">
        <f t="shared" si="1"/>
        <v>-1700</v>
      </c>
    </row>
    <row r="13" spans="2:13" ht="14.45" x14ac:dyDescent="0.3">
      <c r="B13" s="103" t="s">
        <v>262</v>
      </c>
      <c r="C13" s="104"/>
      <c r="D13" s="104"/>
      <c r="E13" s="104"/>
      <c r="F13" s="107"/>
      <c r="G13" s="107">
        <v>50000</v>
      </c>
      <c r="H13" s="104"/>
      <c r="I13" s="104"/>
      <c r="J13" s="104"/>
      <c r="K13" s="104">
        <f t="shared" si="1"/>
        <v>50000</v>
      </c>
    </row>
    <row r="14" spans="2:13" ht="14.45" x14ac:dyDescent="0.3">
      <c r="B14" s="103" t="s">
        <v>35</v>
      </c>
      <c r="C14" s="104"/>
      <c r="D14" s="104"/>
      <c r="E14" s="104"/>
      <c r="F14" s="104">
        <v>3300</v>
      </c>
      <c r="G14" s="104"/>
      <c r="H14" s="104">
        <v>-3300</v>
      </c>
      <c r="I14" s="104"/>
      <c r="J14" s="104"/>
      <c r="K14" s="104">
        <f t="shared" si="1"/>
        <v>0</v>
      </c>
    </row>
    <row r="15" spans="2:13" ht="14.45" x14ac:dyDescent="0.3">
      <c r="B15" s="103" t="s">
        <v>36</v>
      </c>
      <c r="C15" s="104"/>
      <c r="D15" s="104"/>
      <c r="E15" s="104"/>
      <c r="F15" s="104"/>
      <c r="G15" s="104"/>
      <c r="H15" s="104"/>
      <c r="I15" s="104"/>
      <c r="J15" s="104"/>
      <c r="K15" s="104">
        <f t="shared" si="1"/>
        <v>0</v>
      </c>
    </row>
    <row r="16" spans="2:13" ht="14.45" x14ac:dyDescent="0.3">
      <c r="B16" s="105" t="s">
        <v>289</v>
      </c>
      <c r="C16" s="106">
        <f>+C8+C11</f>
        <v>200000</v>
      </c>
      <c r="D16" s="106">
        <v>-75000</v>
      </c>
      <c r="E16" s="106">
        <v>200000</v>
      </c>
      <c r="F16" s="106">
        <f>+F8+SUM(F9:F14)</f>
        <v>14200</v>
      </c>
      <c r="G16" s="106">
        <f>+G8+SUM(G9:G14)</f>
        <v>50000</v>
      </c>
      <c r="H16" s="106">
        <f>+H8+SUM(H9:H14)</f>
        <v>511567.5</v>
      </c>
      <c r="I16" s="106">
        <f>+I8+SUM(I9:I14)</f>
        <v>-7500</v>
      </c>
      <c r="J16" s="106">
        <f>+J8+SUM(J9:J14)</f>
        <v>60000</v>
      </c>
      <c r="K16" s="106">
        <f t="shared" si="1"/>
        <v>953267.5</v>
      </c>
      <c r="M16" s="26"/>
    </row>
    <row r="19" spans="2:4" ht="14.45" x14ac:dyDescent="0.3">
      <c r="B19" t="s">
        <v>250</v>
      </c>
    </row>
    <row r="21" spans="2:4" ht="14.45" x14ac:dyDescent="0.3">
      <c r="B21" s="16" t="s">
        <v>251</v>
      </c>
    </row>
    <row r="22" spans="2:4" x14ac:dyDescent="0.25">
      <c r="B22" t="s">
        <v>252</v>
      </c>
      <c r="C22" s="7">
        <v>2800</v>
      </c>
      <c r="D22" t="s">
        <v>254</v>
      </c>
    </row>
    <row r="23" spans="2:4" ht="15.75" thickBot="1" x14ac:dyDescent="0.3">
      <c r="B23" t="s">
        <v>253</v>
      </c>
      <c r="C23" s="31">
        <v>-100</v>
      </c>
      <c r="D23" t="s">
        <v>255</v>
      </c>
    </row>
    <row r="24" spans="2:4" ht="14.45" x14ac:dyDescent="0.3">
      <c r="C24" s="53">
        <f>SUM(C22:C23)</f>
        <v>2700</v>
      </c>
    </row>
    <row r="26" spans="2:4" x14ac:dyDescent="0.25">
      <c r="B26" t="s">
        <v>256</v>
      </c>
    </row>
  </sheetData>
  <mergeCells count="9">
    <mergeCell ref="B2:K2"/>
    <mergeCell ref="G4:G5"/>
    <mergeCell ref="K4:K5"/>
    <mergeCell ref="C4:D4"/>
    <mergeCell ref="E4:E5"/>
    <mergeCell ref="F4:F5"/>
    <mergeCell ref="H4:H5"/>
    <mergeCell ref="I4:I5"/>
    <mergeCell ref="J4:J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7"/>
  <sheetViews>
    <sheetView topLeftCell="A40" workbookViewId="0">
      <selection activeCell="F25" sqref="F25"/>
    </sheetView>
  </sheetViews>
  <sheetFormatPr baseColWidth="10" defaultRowHeight="15" x14ac:dyDescent="0.25"/>
  <cols>
    <col min="2" max="2" width="4.5703125" customWidth="1"/>
    <col min="3" max="3" width="58.140625" customWidth="1"/>
    <col min="4" max="4" width="14.140625" bestFit="1" customWidth="1"/>
    <col min="5" max="5" width="2.85546875" customWidth="1"/>
    <col min="6" max="6" width="67.7109375" customWidth="1"/>
  </cols>
  <sheetData>
    <row r="2" spans="2:6" thickBot="1" x14ac:dyDescent="0.35">
      <c r="B2" s="30" t="s">
        <v>39</v>
      </c>
      <c r="C2" s="31"/>
      <c r="D2" s="51" t="s">
        <v>290</v>
      </c>
      <c r="F2" s="30" t="s">
        <v>55</v>
      </c>
    </row>
    <row r="4" spans="2:6" ht="14.45" x14ac:dyDescent="0.3">
      <c r="B4" t="s">
        <v>50</v>
      </c>
      <c r="D4" s="34">
        <f>+'Liquidación IS'!D5</f>
        <v>600000</v>
      </c>
      <c r="F4" t="s">
        <v>51</v>
      </c>
    </row>
    <row r="5" spans="2:6" ht="14.45" x14ac:dyDescent="0.3">
      <c r="D5" s="28"/>
    </row>
    <row r="6" spans="2:6" ht="14.45" x14ac:dyDescent="0.3">
      <c r="B6" s="13" t="s">
        <v>40</v>
      </c>
      <c r="C6" s="13"/>
      <c r="D6" s="33">
        <f>+D8+D10+D14+D16+D18+D22</f>
        <v>582000</v>
      </c>
      <c r="E6" s="13"/>
      <c r="F6" s="13"/>
    </row>
    <row r="7" spans="2:6" ht="14.45" x14ac:dyDescent="0.3">
      <c r="B7" s="13"/>
      <c r="C7" s="13"/>
      <c r="D7" s="33"/>
      <c r="E7" s="13"/>
      <c r="F7" s="13"/>
    </row>
    <row r="8" spans="2:6" x14ac:dyDescent="0.25">
      <c r="B8" s="13"/>
      <c r="C8" s="13" t="s">
        <v>41</v>
      </c>
      <c r="D8" s="126">
        <v>102000</v>
      </c>
      <c r="E8" s="13"/>
      <c r="F8" s="13" t="s">
        <v>51</v>
      </c>
    </row>
    <row r="9" spans="2:6" ht="14.45" x14ac:dyDescent="0.3">
      <c r="B9" s="13"/>
      <c r="C9" s="13"/>
      <c r="D9" s="126"/>
      <c r="E9" s="13"/>
      <c r="F9" s="13"/>
    </row>
    <row r="10" spans="2:6" ht="14.45" x14ac:dyDescent="0.3">
      <c r="B10" s="13"/>
      <c r="C10" s="13" t="s">
        <v>42</v>
      </c>
      <c r="D10" s="126">
        <f>+D11+D12</f>
        <v>73000</v>
      </c>
      <c r="E10" s="13"/>
      <c r="F10" s="13" t="s">
        <v>274</v>
      </c>
    </row>
    <row r="11" spans="2:6" ht="14.45" x14ac:dyDescent="0.3">
      <c r="B11" s="13"/>
      <c r="C11" s="13"/>
      <c r="D11" s="128">
        <v>70000</v>
      </c>
      <c r="E11" s="129"/>
      <c r="F11" s="129" t="s">
        <v>273</v>
      </c>
    </row>
    <row r="12" spans="2:6" ht="14.45" x14ac:dyDescent="0.3">
      <c r="B12" s="13"/>
      <c r="C12" s="13"/>
      <c r="D12" s="128">
        <v>3000</v>
      </c>
      <c r="E12" s="129"/>
      <c r="F12" s="129" t="s">
        <v>275</v>
      </c>
    </row>
    <row r="13" spans="2:6" ht="14.45" x14ac:dyDescent="0.3">
      <c r="B13" s="13"/>
      <c r="C13" s="13"/>
      <c r="D13" s="126"/>
      <c r="E13" s="13"/>
      <c r="F13" s="13"/>
    </row>
    <row r="14" spans="2:6" x14ac:dyDescent="0.25">
      <c r="B14" s="13"/>
      <c r="C14" s="13" t="s">
        <v>53</v>
      </c>
      <c r="D14" s="126">
        <v>-20000</v>
      </c>
      <c r="E14" s="13"/>
      <c r="F14" s="13" t="s">
        <v>54</v>
      </c>
    </row>
    <row r="15" spans="2:6" ht="14.45" x14ac:dyDescent="0.3">
      <c r="B15" s="13"/>
      <c r="C15" s="13"/>
      <c r="D15" s="126"/>
      <c r="E15" s="13"/>
      <c r="F15" s="13"/>
    </row>
    <row r="16" spans="2:6" ht="14.45" x14ac:dyDescent="0.3">
      <c r="B16" s="13"/>
      <c r="C16" s="13" t="s">
        <v>43</v>
      </c>
      <c r="D16" s="126">
        <v>-43000</v>
      </c>
      <c r="E16" s="13"/>
      <c r="F16" s="13" t="s">
        <v>52</v>
      </c>
    </row>
    <row r="17" spans="2:6" ht="14.45" x14ac:dyDescent="0.3">
      <c r="B17" s="13"/>
      <c r="C17" s="13"/>
      <c r="D17" s="126"/>
      <c r="E17" s="13"/>
      <c r="F17" s="13"/>
    </row>
    <row r="18" spans="2:6" ht="14.45" x14ac:dyDescent="0.3">
      <c r="B18" s="13"/>
      <c r="C18" s="13" t="s">
        <v>44</v>
      </c>
      <c r="D18" s="126">
        <f>+D19+D20</f>
        <v>-40000</v>
      </c>
      <c r="E18" s="13"/>
    </row>
    <row r="19" spans="2:6" ht="14.45" x14ac:dyDescent="0.3">
      <c r="B19" s="13"/>
      <c r="C19" s="13"/>
      <c r="D19" s="128">
        <v>-30000</v>
      </c>
      <c r="E19" s="129"/>
      <c r="F19" s="129" t="s">
        <v>57</v>
      </c>
    </row>
    <row r="20" spans="2:6" x14ac:dyDescent="0.25">
      <c r="B20" s="13"/>
      <c r="C20" s="13"/>
      <c r="D20" s="128">
        <v>-10000</v>
      </c>
      <c r="E20" s="129"/>
      <c r="F20" s="129" t="s">
        <v>277</v>
      </c>
    </row>
    <row r="21" spans="2:6" ht="14.45" x14ac:dyDescent="0.3">
      <c r="B21" s="13"/>
      <c r="C21" s="13"/>
      <c r="D21" s="126"/>
      <c r="E21" s="13"/>
      <c r="F21" s="13"/>
    </row>
    <row r="22" spans="2:6" ht="14.45" x14ac:dyDescent="0.3">
      <c r="B22" s="13"/>
      <c r="C22" s="13" t="s">
        <v>276</v>
      </c>
      <c r="D22" s="126">
        <f>SUM(D23:D26)</f>
        <v>510000</v>
      </c>
      <c r="E22" s="13"/>
    </row>
    <row r="23" spans="2:6" x14ac:dyDescent="0.25">
      <c r="B23" s="13"/>
      <c r="C23" s="13"/>
      <c r="D23" s="128">
        <v>12000</v>
      </c>
      <c r="E23" s="5"/>
      <c r="F23" s="129" t="s">
        <v>284</v>
      </c>
    </row>
    <row r="24" spans="2:6" x14ac:dyDescent="0.25">
      <c r="B24" s="13"/>
      <c r="C24" s="13"/>
      <c r="D24" s="128">
        <v>50000</v>
      </c>
      <c r="E24" s="5"/>
      <c r="F24" s="129" t="s">
        <v>278</v>
      </c>
    </row>
    <row r="25" spans="2:6" ht="14.45" x14ac:dyDescent="0.3">
      <c r="B25" s="13"/>
      <c r="C25" s="13"/>
      <c r="D25" s="128">
        <v>1000</v>
      </c>
      <c r="E25" s="5"/>
      <c r="F25" s="129" t="s">
        <v>279</v>
      </c>
    </row>
    <row r="26" spans="2:6" ht="14.45" x14ac:dyDescent="0.3">
      <c r="B26" s="13"/>
      <c r="C26" s="13"/>
      <c r="D26" s="128">
        <v>447000</v>
      </c>
      <c r="E26" s="5"/>
      <c r="F26" s="129" t="s">
        <v>182</v>
      </c>
    </row>
    <row r="27" spans="2:6" ht="14.45" x14ac:dyDescent="0.3">
      <c r="B27" s="13"/>
      <c r="C27" s="13"/>
      <c r="D27" s="32"/>
      <c r="E27" s="13"/>
      <c r="F27" s="13"/>
    </row>
    <row r="28" spans="2:6" ht="14.45" x14ac:dyDescent="0.3">
      <c r="B28" s="13" t="s">
        <v>45</v>
      </c>
      <c r="C28" s="13"/>
      <c r="D28" s="33">
        <f>SUM(D30:D30)</f>
        <v>-13000</v>
      </c>
      <c r="E28" s="13"/>
      <c r="F28" s="13"/>
    </row>
    <row r="29" spans="2:6" ht="14.45" x14ac:dyDescent="0.3">
      <c r="B29" s="13"/>
      <c r="C29" s="13"/>
      <c r="D29" s="33"/>
      <c r="E29" s="13"/>
      <c r="F29" s="13"/>
    </row>
    <row r="30" spans="2:6" x14ac:dyDescent="0.25">
      <c r="B30" s="13"/>
      <c r="C30" s="13" t="s">
        <v>46</v>
      </c>
      <c r="D30" s="32">
        <v>-13000</v>
      </c>
      <c r="E30" s="13"/>
      <c r="F30" s="13" t="s">
        <v>56</v>
      </c>
    </row>
    <row r="31" spans="2:6" ht="14.45" x14ac:dyDescent="0.3">
      <c r="B31" s="13"/>
      <c r="C31" s="13"/>
      <c r="D31" s="32"/>
      <c r="E31" s="13"/>
      <c r="F31" s="13"/>
    </row>
    <row r="32" spans="2:6" x14ac:dyDescent="0.25">
      <c r="B32" s="13" t="s">
        <v>47</v>
      </c>
      <c r="C32" s="13"/>
      <c r="D32" s="33">
        <f>+D34+D40+D42+D44</f>
        <v>-472500</v>
      </c>
      <c r="E32" s="13"/>
      <c r="F32" s="13"/>
    </row>
    <row r="33" spans="2:6" ht="14.45" x14ac:dyDescent="0.3">
      <c r="B33" s="13"/>
      <c r="C33" s="13"/>
      <c r="D33" s="33"/>
      <c r="E33" s="13"/>
      <c r="F33" s="13"/>
    </row>
    <row r="34" spans="2:6" ht="14.45" x14ac:dyDescent="0.3">
      <c r="B34" s="13"/>
      <c r="C34" s="13" t="s">
        <v>281</v>
      </c>
      <c r="D34" s="26">
        <f>SUM(D35:D38)</f>
        <v>-509300</v>
      </c>
    </row>
    <row r="35" spans="2:6" x14ac:dyDescent="0.25">
      <c r="B35" s="13"/>
      <c r="C35" s="13"/>
      <c r="D35" s="127">
        <v>-12000</v>
      </c>
      <c r="E35" s="13"/>
      <c r="F35" s="125" t="s">
        <v>280</v>
      </c>
    </row>
    <row r="36" spans="2:6" x14ac:dyDescent="0.25">
      <c r="B36" s="13"/>
      <c r="C36" s="13"/>
      <c r="D36" s="127">
        <v>-50000</v>
      </c>
      <c r="E36" s="13"/>
      <c r="F36" s="125" t="s">
        <v>278</v>
      </c>
    </row>
    <row r="37" spans="2:6" x14ac:dyDescent="0.25">
      <c r="B37" s="13"/>
      <c r="C37" s="13"/>
      <c r="D37" s="127">
        <v>-300</v>
      </c>
      <c r="E37" s="13"/>
      <c r="F37" s="125" t="s">
        <v>282</v>
      </c>
    </row>
    <row r="38" spans="2:6" ht="14.45" x14ac:dyDescent="0.3">
      <c r="B38" s="13"/>
      <c r="C38" s="13"/>
      <c r="D38" s="127">
        <v>-447000</v>
      </c>
      <c r="E38" s="13"/>
      <c r="F38" s="125" t="s">
        <v>182</v>
      </c>
    </row>
    <row r="39" spans="2:6" ht="14.45" x14ac:dyDescent="0.3">
      <c r="B39" s="13"/>
      <c r="C39" s="13"/>
      <c r="D39" s="33"/>
      <c r="E39" s="13"/>
      <c r="F39" s="13"/>
    </row>
    <row r="40" spans="2:6" ht="14.45" x14ac:dyDescent="0.3">
      <c r="B40" s="13"/>
      <c r="C40" s="13" t="s">
        <v>48</v>
      </c>
      <c r="D40" s="32">
        <v>30000</v>
      </c>
      <c r="E40" s="13"/>
      <c r="F40" s="13" t="s">
        <v>57</v>
      </c>
    </row>
    <row r="41" spans="2:6" ht="14.45" x14ac:dyDescent="0.3">
      <c r="B41" s="13"/>
      <c r="C41" s="13"/>
      <c r="D41" s="32"/>
      <c r="E41" s="13"/>
      <c r="F41" s="13"/>
    </row>
    <row r="42" spans="2:6" x14ac:dyDescent="0.25">
      <c r="B42" s="13"/>
      <c r="C42" s="13" t="s">
        <v>283</v>
      </c>
      <c r="D42" s="32">
        <v>10000</v>
      </c>
      <c r="E42" s="13"/>
      <c r="F42" s="13" t="s">
        <v>285</v>
      </c>
    </row>
    <row r="43" spans="2:6" ht="14.45" x14ac:dyDescent="0.3">
      <c r="B43" s="13"/>
      <c r="C43" s="13"/>
      <c r="D43" s="32"/>
      <c r="E43" s="13"/>
      <c r="F43" s="13"/>
    </row>
    <row r="44" spans="2:6" x14ac:dyDescent="0.25">
      <c r="B44" s="13"/>
      <c r="C44" s="13" t="s">
        <v>58</v>
      </c>
      <c r="D44" s="32">
        <f>+'Liquidación IS'!D46</f>
        <v>-3200</v>
      </c>
      <c r="E44" s="13"/>
      <c r="F44" s="13" t="s">
        <v>272</v>
      </c>
    </row>
    <row r="45" spans="2:6" ht="14.45" x14ac:dyDescent="0.3">
      <c r="C45" s="5"/>
      <c r="D45" s="27"/>
    </row>
    <row r="46" spans="2:6" x14ac:dyDescent="0.25">
      <c r="B46" s="16" t="s">
        <v>49</v>
      </c>
      <c r="C46" s="16"/>
      <c r="D46" s="35">
        <f>+D32+D28+D6+D4</f>
        <v>696500</v>
      </c>
    </row>
    <row r="47" spans="2:6" ht="14.45" x14ac:dyDescent="0.3">
      <c r="D47" s="29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0" sqref="D10"/>
    </sheetView>
  </sheetViews>
  <sheetFormatPr baseColWidth="10" defaultRowHeight="15" x14ac:dyDescent="0.25"/>
  <cols>
    <col min="3" max="3" width="35" customWidth="1"/>
    <col min="6" max="6" width="59.85546875" customWidth="1"/>
  </cols>
  <sheetData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Menú</vt:lpstr>
      <vt:lpstr>Liquidación IS</vt:lpstr>
      <vt:lpstr>Ajustes y comentarios</vt:lpstr>
      <vt:lpstr>Determinación Rdo Contable</vt:lpstr>
      <vt:lpstr>EIGR</vt:lpstr>
      <vt:lpstr>ETCPN</vt:lpstr>
      <vt:lpstr>EFE</vt:lpstr>
      <vt:lpstr>Hoja4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Manuel</cp:lastModifiedBy>
  <dcterms:created xsi:type="dcterms:W3CDTF">2014-12-12T09:27:04Z</dcterms:created>
  <dcterms:modified xsi:type="dcterms:W3CDTF">2020-05-12T09:31:04Z</dcterms:modified>
</cp:coreProperties>
</file>